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40" yWindow="15" windowWidth="24240" windowHeight="12750" activeTab="3"/>
  </bookViews>
  <sheets>
    <sheet name="Опросный лист для работников" sheetId="1" r:id="rId1"/>
    <sheet name="Свод анкет для заполнения (П№4)" sheetId="10" r:id="rId2"/>
    <sheet name="Форма 1 формируется автоматичес" sheetId="11" r:id="rId3"/>
    <sheet name="Форма 2 (приложение № 5)" sheetId="7" r:id="rId4"/>
    <sheet name="Форма 3 (приложение №6)" sheetId="8" r:id="rId5"/>
  </sheets>
  <externalReferences>
    <externalReference r:id="rId6"/>
    <externalReference r:id="rId7"/>
  </externalReferences>
  <definedNames>
    <definedName name="_xlnm._FilterDatabase" localSheetId="2" hidden="1">'Форма 1 формируется автоматичес'!$A$8:$BX$8</definedName>
    <definedName name="_xlnm._FilterDatabase" localSheetId="3" hidden="1">'Форма 2 (приложение № 5)'!$A$7:$E$12</definedName>
    <definedName name="_xlnm._FilterDatabase" localSheetId="4" hidden="1">'Форма 3 (приложение №6)'!$A$7:$D$12</definedName>
    <definedName name="ГраницыЖД">[1]КодыРегионов!$D$4:$D$19</definedName>
    <definedName name="_xlnm.Print_Titles" localSheetId="2">'Форма 1 формируется автоматичес'!$4:$5</definedName>
    <definedName name="_xlnm.Print_Area" localSheetId="0">'Опросный лист для работников'!$A$1:$G$130</definedName>
    <definedName name="_xlnm.Print_Area" localSheetId="2">'Форма 1 формируется автоматичес'!$A$1:$AC$87</definedName>
    <definedName name="ОценкаРаботника">'[2]III-2008'!$J$22:$J$43</definedName>
    <definedName name="ФИО">'[2]III-2008'!$D$22:$D$43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84" i="11" l="1"/>
  <c r="AC83" i="11"/>
  <c r="AC84" i="11" s="1"/>
  <c r="AB83" i="11"/>
  <c r="AB84" i="11" s="1"/>
  <c r="AA83" i="11"/>
  <c r="Z83" i="11"/>
  <c r="Y83" i="11"/>
  <c r="Y84" i="11" s="1"/>
  <c r="X83" i="11"/>
  <c r="X84" i="11" s="1"/>
  <c r="W83" i="11"/>
  <c r="R83" i="11"/>
  <c r="Q83" i="11"/>
  <c r="P83" i="11"/>
  <c r="P84" i="11" s="1"/>
  <c r="O83" i="11"/>
  <c r="N83" i="11"/>
  <c r="M83" i="11"/>
  <c r="L83" i="11"/>
  <c r="L84" i="11" s="1"/>
  <c r="K83" i="11"/>
  <c r="J83" i="11"/>
  <c r="I83" i="11"/>
  <c r="H83" i="11"/>
  <c r="T83" i="11" s="1"/>
  <c r="U83" i="11" s="1"/>
  <c r="AC82" i="11"/>
  <c r="AB82" i="11"/>
  <c r="AA82" i="11"/>
  <c r="AA84" i="11" s="1"/>
  <c r="Z82" i="11"/>
  <c r="Y82" i="11"/>
  <c r="X82" i="11"/>
  <c r="W82" i="11"/>
  <c r="W84" i="11" s="1"/>
  <c r="S82" i="11"/>
  <c r="R82" i="11"/>
  <c r="R84" i="11" s="1"/>
  <c r="Q82" i="11"/>
  <c r="P82" i="11"/>
  <c r="O82" i="11"/>
  <c r="O84" i="11" s="1"/>
  <c r="N82" i="11"/>
  <c r="N84" i="11" s="1"/>
  <c r="M82" i="11"/>
  <c r="L82" i="11"/>
  <c r="K82" i="11"/>
  <c r="K84" i="11" s="1"/>
  <c r="J82" i="11"/>
  <c r="J84" i="11" s="1"/>
  <c r="I82" i="11"/>
  <c r="H82" i="11"/>
  <c r="T82" i="11" s="1"/>
  <c r="U81" i="11"/>
  <c r="U80" i="11"/>
  <c r="U79" i="11"/>
  <c r="U78" i="11"/>
  <c r="U77" i="11"/>
  <c r="U76" i="11"/>
  <c r="U75" i="11"/>
  <c r="U74" i="11"/>
  <c r="E74" i="11"/>
  <c r="S73" i="11"/>
  <c r="AC72" i="11"/>
  <c r="AB72" i="11"/>
  <c r="AA72" i="11"/>
  <c r="Z72" i="11"/>
  <c r="Z73" i="11" s="1"/>
  <c r="Y72" i="11"/>
  <c r="X72" i="11"/>
  <c r="W72" i="11"/>
  <c r="T72" i="11"/>
  <c r="U72" i="11" s="1"/>
  <c r="R72" i="11"/>
  <c r="R73" i="11" s="1"/>
  <c r="Q72" i="11"/>
  <c r="P72" i="11"/>
  <c r="O72" i="11"/>
  <c r="O73" i="11" s="1"/>
  <c r="N72" i="11"/>
  <c r="N73" i="11" s="1"/>
  <c r="M72" i="11"/>
  <c r="L72" i="11"/>
  <c r="K72" i="11"/>
  <c r="K73" i="11" s="1"/>
  <c r="J72" i="11"/>
  <c r="J73" i="11" s="1"/>
  <c r="I72" i="11"/>
  <c r="H72" i="11"/>
  <c r="V72" i="11" s="1"/>
  <c r="AC71" i="11"/>
  <c r="AC73" i="11" s="1"/>
  <c r="AB71" i="11"/>
  <c r="AA71" i="11"/>
  <c r="Z71" i="11"/>
  <c r="Y71" i="11"/>
  <c r="Y73" i="11" s="1"/>
  <c r="X71" i="11"/>
  <c r="W71" i="11"/>
  <c r="S71" i="11"/>
  <c r="R71" i="11"/>
  <c r="Q71" i="11"/>
  <c r="Q73" i="11" s="1"/>
  <c r="P71" i="11"/>
  <c r="O71" i="11"/>
  <c r="N71" i="11"/>
  <c r="M71" i="11"/>
  <c r="M73" i="11" s="1"/>
  <c r="L71" i="11"/>
  <c r="K71" i="11"/>
  <c r="J71" i="11"/>
  <c r="I71" i="11"/>
  <c r="I73" i="11" s="1"/>
  <c r="H71" i="11"/>
  <c r="H73" i="11" s="1"/>
  <c r="U70" i="11"/>
  <c r="U69" i="11"/>
  <c r="U68" i="11"/>
  <c r="U67" i="11"/>
  <c r="U66" i="11"/>
  <c r="U65" i="11"/>
  <c r="U64" i="11"/>
  <c r="U63" i="11"/>
  <c r="E63" i="11"/>
  <c r="AB62" i="11"/>
  <c r="S62" i="11"/>
  <c r="AC61" i="11"/>
  <c r="AB61" i="11"/>
  <c r="AA61" i="11"/>
  <c r="Z61" i="11"/>
  <c r="Y61" i="11"/>
  <c r="X61" i="11"/>
  <c r="W61" i="11"/>
  <c r="R61" i="11"/>
  <c r="Q61" i="11"/>
  <c r="P61" i="11"/>
  <c r="P62" i="11" s="1"/>
  <c r="O61" i="11"/>
  <c r="N61" i="11"/>
  <c r="M61" i="11"/>
  <c r="L61" i="11"/>
  <c r="L62" i="11" s="1"/>
  <c r="K61" i="11"/>
  <c r="J61" i="11"/>
  <c r="I61" i="11"/>
  <c r="H61" i="11"/>
  <c r="T61" i="11" s="1"/>
  <c r="U61" i="11" s="1"/>
  <c r="AC60" i="11"/>
  <c r="AB60" i="11"/>
  <c r="AA60" i="11"/>
  <c r="Z60" i="11"/>
  <c r="Y60" i="11"/>
  <c r="X60" i="11"/>
  <c r="X62" i="11" s="1"/>
  <c r="W60" i="11"/>
  <c r="S60" i="11"/>
  <c r="R60" i="11"/>
  <c r="R62" i="11" s="1"/>
  <c r="Q60" i="11"/>
  <c r="P60" i="11"/>
  <c r="O60" i="11"/>
  <c r="O62" i="11" s="1"/>
  <c r="N60" i="11"/>
  <c r="N62" i="11" s="1"/>
  <c r="M60" i="11"/>
  <c r="L60" i="11"/>
  <c r="K60" i="11"/>
  <c r="K62" i="11" s="1"/>
  <c r="J60" i="11"/>
  <c r="J62" i="11" s="1"/>
  <c r="I60" i="11"/>
  <c r="H60" i="11"/>
  <c r="T60" i="11" s="1"/>
  <c r="U59" i="11"/>
  <c r="U58" i="11"/>
  <c r="U57" i="11"/>
  <c r="U56" i="11"/>
  <c r="U55" i="11"/>
  <c r="U54" i="11"/>
  <c r="U53" i="11"/>
  <c r="U52" i="11"/>
  <c r="E52" i="11"/>
  <c r="S51" i="11"/>
  <c r="AC50" i="11"/>
  <c r="AB50" i="11"/>
  <c r="AA50" i="11"/>
  <c r="Z50" i="11"/>
  <c r="Z51" i="11" s="1"/>
  <c r="Y50" i="11"/>
  <c r="X50" i="11"/>
  <c r="W50" i="11"/>
  <c r="R50" i="11"/>
  <c r="R51" i="11" s="1"/>
  <c r="Q50" i="11"/>
  <c r="P50" i="11"/>
  <c r="O50" i="11"/>
  <c r="N50" i="11"/>
  <c r="N51" i="11" s="1"/>
  <c r="M50" i="11"/>
  <c r="L50" i="11"/>
  <c r="K50" i="11"/>
  <c r="J50" i="11"/>
  <c r="J51" i="11" s="1"/>
  <c r="I50" i="11"/>
  <c r="H50" i="11"/>
  <c r="V50" i="11" s="1"/>
  <c r="AC49" i="11"/>
  <c r="AC51" i="11" s="1"/>
  <c r="AB49" i="11"/>
  <c r="AA49" i="11"/>
  <c r="Z49" i="11"/>
  <c r="Y49" i="11"/>
  <c r="Y51" i="11" s="1"/>
  <c r="X49" i="11"/>
  <c r="W49" i="11"/>
  <c r="S49" i="11"/>
  <c r="R49" i="11"/>
  <c r="Q49" i="11"/>
  <c r="Q51" i="11" s="1"/>
  <c r="P49" i="11"/>
  <c r="P51" i="11" s="1"/>
  <c r="O49" i="11"/>
  <c r="N49" i="11"/>
  <c r="M49" i="11"/>
  <c r="M51" i="11" s="1"/>
  <c r="L49" i="11"/>
  <c r="L51" i="11" s="1"/>
  <c r="K49" i="11"/>
  <c r="J49" i="11"/>
  <c r="I49" i="11"/>
  <c r="I51" i="11" s="1"/>
  <c r="H49" i="11"/>
  <c r="H51" i="11" s="1"/>
  <c r="U48" i="11"/>
  <c r="U47" i="11"/>
  <c r="U46" i="11"/>
  <c r="U45" i="11"/>
  <c r="U44" i="11"/>
  <c r="U43" i="11"/>
  <c r="U42" i="11"/>
  <c r="U41" i="11"/>
  <c r="E41" i="11"/>
  <c r="X40" i="11"/>
  <c r="S40" i="11"/>
  <c r="H40" i="11"/>
  <c r="AC39" i="11"/>
  <c r="AB39" i="11"/>
  <c r="AB40" i="11" s="1"/>
  <c r="AA39" i="11"/>
  <c r="Z39" i="11"/>
  <c r="Z40" i="11" s="1"/>
  <c r="Y39" i="11"/>
  <c r="X39" i="11"/>
  <c r="W39" i="11"/>
  <c r="V39" i="11"/>
  <c r="R39" i="11"/>
  <c r="Q39" i="11"/>
  <c r="P39" i="11"/>
  <c r="P40" i="11" s="1"/>
  <c r="O39" i="11"/>
  <c r="N39" i="11"/>
  <c r="M39" i="11"/>
  <c r="L39" i="11"/>
  <c r="L40" i="11" s="1"/>
  <c r="K39" i="11"/>
  <c r="J39" i="11"/>
  <c r="I39" i="11"/>
  <c r="H39" i="11"/>
  <c r="T39" i="11" s="1"/>
  <c r="AC38" i="11"/>
  <c r="AB38" i="11"/>
  <c r="AA38" i="11"/>
  <c r="AA40" i="11" s="1"/>
  <c r="Z38" i="11"/>
  <c r="Y38" i="11"/>
  <c r="X38" i="11"/>
  <c r="W38" i="11"/>
  <c r="W40" i="11" s="1"/>
  <c r="S38" i="11"/>
  <c r="R38" i="11"/>
  <c r="R40" i="11" s="1"/>
  <c r="Q38" i="11"/>
  <c r="P38" i="11"/>
  <c r="O38" i="11"/>
  <c r="O40" i="11" s="1"/>
  <c r="N38" i="11"/>
  <c r="N40" i="11" s="1"/>
  <c r="M38" i="11"/>
  <c r="L38" i="11"/>
  <c r="K38" i="11"/>
  <c r="K40" i="11" s="1"/>
  <c r="J38" i="11"/>
  <c r="J40" i="11" s="1"/>
  <c r="I38" i="11"/>
  <c r="H38" i="11"/>
  <c r="T38" i="11" s="1"/>
  <c r="U37" i="11"/>
  <c r="U36" i="11"/>
  <c r="U35" i="11"/>
  <c r="U34" i="11"/>
  <c r="U33" i="11"/>
  <c r="U32" i="11"/>
  <c r="U31" i="11"/>
  <c r="U30" i="11"/>
  <c r="E30" i="11"/>
  <c r="J29" i="11"/>
  <c r="AC28" i="11"/>
  <c r="AB28" i="11"/>
  <c r="AA28" i="11"/>
  <c r="Z28" i="11"/>
  <c r="Z29" i="11" s="1"/>
  <c r="Y28" i="11"/>
  <c r="X28" i="11"/>
  <c r="W28" i="11"/>
  <c r="R28" i="11"/>
  <c r="R29" i="11" s="1"/>
  <c r="Q28" i="11"/>
  <c r="P28" i="11"/>
  <c r="O28" i="11"/>
  <c r="N28" i="11"/>
  <c r="N29" i="11" s="1"/>
  <c r="M28" i="11"/>
  <c r="L28" i="11"/>
  <c r="K28" i="11"/>
  <c r="J28" i="11"/>
  <c r="I28" i="11"/>
  <c r="H28" i="11"/>
  <c r="T28" i="11" s="1"/>
  <c r="U28" i="11" s="1"/>
  <c r="AC27" i="11"/>
  <c r="AC29" i="11" s="1"/>
  <c r="AB27" i="11"/>
  <c r="AA27" i="11"/>
  <c r="Z27" i="11"/>
  <c r="Y27" i="11"/>
  <c r="Y29" i="11" s="1"/>
  <c r="X27" i="11"/>
  <c r="W27" i="11"/>
  <c r="S27" i="11"/>
  <c r="S29" i="11" s="1"/>
  <c r="R27" i="11"/>
  <c r="Q27" i="11"/>
  <c r="Q29" i="11" s="1"/>
  <c r="P27" i="11"/>
  <c r="O27" i="11"/>
  <c r="N27" i="11"/>
  <c r="M27" i="11"/>
  <c r="M29" i="11" s="1"/>
  <c r="L27" i="11"/>
  <c r="K27" i="11"/>
  <c r="J27" i="11"/>
  <c r="I27" i="11"/>
  <c r="I29" i="11" s="1"/>
  <c r="H27" i="11"/>
  <c r="E19" i="11"/>
  <c r="S16" i="11"/>
  <c r="S18" i="11" s="1"/>
  <c r="AC15" i="11"/>
  <c r="AB15" i="11"/>
  <c r="AA15" i="11"/>
  <c r="Z15" i="11"/>
  <c r="Y15" i="11"/>
  <c r="X15" i="11"/>
  <c r="W15" i="11"/>
  <c r="R15" i="11"/>
  <c r="Q15" i="11"/>
  <c r="P15" i="11"/>
  <c r="O15" i="11"/>
  <c r="N15" i="11"/>
  <c r="M15" i="11"/>
  <c r="L15" i="11"/>
  <c r="K15" i="11"/>
  <c r="J15" i="11"/>
  <c r="I15" i="11"/>
  <c r="H15" i="11"/>
  <c r="V15" i="11" s="1"/>
  <c r="AC14" i="11"/>
  <c r="AB14" i="11"/>
  <c r="AA14" i="11"/>
  <c r="Z14" i="11"/>
  <c r="Y14" i="11"/>
  <c r="X14" i="11"/>
  <c r="W14" i="11"/>
  <c r="R14" i="11"/>
  <c r="Q14" i="11"/>
  <c r="P14" i="11"/>
  <c r="O14" i="11"/>
  <c r="N14" i="11"/>
  <c r="M14" i="11"/>
  <c r="L14" i="11"/>
  <c r="K14" i="11"/>
  <c r="J14" i="11"/>
  <c r="I14" i="11"/>
  <c r="H14" i="11"/>
  <c r="V14" i="11" s="1"/>
  <c r="AC13" i="11"/>
  <c r="AB13" i="11"/>
  <c r="AA13" i="11"/>
  <c r="Z13" i="11"/>
  <c r="Y13" i="11"/>
  <c r="X13" i="11"/>
  <c r="W13" i="11"/>
  <c r="R13" i="11"/>
  <c r="Q13" i="11"/>
  <c r="P13" i="11"/>
  <c r="O13" i="11"/>
  <c r="N13" i="11"/>
  <c r="M13" i="11"/>
  <c r="L13" i="11"/>
  <c r="K13" i="11"/>
  <c r="J13" i="11"/>
  <c r="I13" i="11"/>
  <c r="H13" i="11"/>
  <c r="AC12" i="11"/>
  <c r="AB12" i="11"/>
  <c r="AA12" i="11"/>
  <c r="Z12" i="11"/>
  <c r="Y12" i="11"/>
  <c r="X12" i="11"/>
  <c r="W12" i="11"/>
  <c r="R12" i="11"/>
  <c r="Q12" i="11"/>
  <c r="P12" i="11"/>
  <c r="O12" i="11"/>
  <c r="N12" i="11"/>
  <c r="M12" i="11"/>
  <c r="L12" i="11"/>
  <c r="K12" i="11"/>
  <c r="J12" i="11"/>
  <c r="I12" i="11"/>
  <c r="H12" i="11"/>
  <c r="V12" i="11" s="1"/>
  <c r="AC11" i="11"/>
  <c r="AB11" i="11"/>
  <c r="AA11" i="11"/>
  <c r="Z11" i="11"/>
  <c r="Y11" i="11"/>
  <c r="X11" i="11"/>
  <c r="W11" i="11"/>
  <c r="R11" i="11"/>
  <c r="Q11" i="11"/>
  <c r="P11" i="11"/>
  <c r="O11" i="11"/>
  <c r="N11" i="11"/>
  <c r="M11" i="11"/>
  <c r="L11" i="11"/>
  <c r="K11" i="11"/>
  <c r="J11" i="11"/>
  <c r="I11" i="11"/>
  <c r="H11" i="11"/>
  <c r="T11" i="11" s="1"/>
  <c r="AC10" i="11"/>
  <c r="AB10" i="11"/>
  <c r="AA10" i="11"/>
  <c r="Z10" i="11"/>
  <c r="X10" i="11"/>
  <c r="W10" i="11"/>
  <c r="R10" i="11"/>
  <c r="Q10" i="11"/>
  <c r="P10" i="11"/>
  <c r="O10" i="11"/>
  <c r="N10" i="11"/>
  <c r="M10" i="11"/>
  <c r="L10" i="11"/>
  <c r="K10" i="11"/>
  <c r="J10" i="11"/>
  <c r="I10" i="11"/>
  <c r="H10" i="11"/>
  <c r="V10" i="11" s="1"/>
  <c r="AC9" i="11"/>
  <c r="AB9" i="11"/>
  <c r="AA9" i="11"/>
  <c r="Z9" i="11"/>
  <c r="Z17" i="11" s="1"/>
  <c r="Y9" i="11"/>
  <c r="X9" i="11"/>
  <c r="X17" i="11" s="1"/>
  <c r="W9" i="11"/>
  <c r="W17" i="11" s="1"/>
  <c r="R9" i="11"/>
  <c r="R17" i="11" s="1"/>
  <c r="Q9" i="11"/>
  <c r="P9" i="11"/>
  <c r="O9" i="11"/>
  <c r="O17" i="11" s="1"/>
  <c r="N9" i="11"/>
  <c r="N17" i="11" s="1"/>
  <c r="M9" i="11"/>
  <c r="L9" i="11"/>
  <c r="K9" i="11"/>
  <c r="K17" i="11" s="1"/>
  <c r="J9" i="11"/>
  <c r="J17" i="11" s="1"/>
  <c r="I9" i="11"/>
  <c r="H9" i="11"/>
  <c r="T9" i="11" s="1"/>
  <c r="AC8" i="11"/>
  <c r="AC16" i="11" s="1"/>
  <c r="AB8" i="11"/>
  <c r="AB16" i="11" s="1"/>
  <c r="AA8" i="11"/>
  <c r="Z8" i="11"/>
  <c r="Y8" i="11"/>
  <c r="X8" i="11"/>
  <c r="W8" i="11"/>
  <c r="W16" i="11" s="1"/>
  <c r="R8" i="11"/>
  <c r="Q8" i="11"/>
  <c r="Q16" i="11" s="1"/>
  <c r="P8" i="11"/>
  <c r="P16" i="11" s="1"/>
  <c r="O8" i="11"/>
  <c r="N8" i="11"/>
  <c r="M8" i="11"/>
  <c r="M16" i="11" s="1"/>
  <c r="L8" i="11"/>
  <c r="K8" i="11"/>
  <c r="J8" i="11"/>
  <c r="I8" i="11"/>
  <c r="I16" i="11" s="1"/>
  <c r="H8" i="11"/>
  <c r="V8" i="11" s="1"/>
  <c r="E8" i="11"/>
  <c r="V28" i="11" l="1"/>
  <c r="X51" i="11"/>
  <c r="AB51" i="11"/>
  <c r="V60" i="11"/>
  <c r="I84" i="11"/>
  <c r="M84" i="11"/>
  <c r="Q84" i="11"/>
  <c r="H29" i="11"/>
  <c r="L29" i="11"/>
  <c r="P29" i="11"/>
  <c r="W29" i="11"/>
  <c r="AA29" i="11"/>
  <c r="V38" i="11"/>
  <c r="V40" i="11" s="1"/>
  <c r="U39" i="11"/>
  <c r="K51" i="11"/>
  <c r="O51" i="11"/>
  <c r="T50" i="11"/>
  <c r="U50" i="11" s="1"/>
  <c r="W62" i="11"/>
  <c r="AA62" i="11"/>
  <c r="I62" i="11"/>
  <c r="M62" i="11"/>
  <c r="Q62" i="11"/>
  <c r="X29" i="11"/>
  <c r="AB29" i="11"/>
  <c r="I40" i="11"/>
  <c r="M40" i="11"/>
  <c r="Q40" i="11"/>
  <c r="Y62" i="11"/>
  <c r="AC62" i="11"/>
  <c r="L73" i="11"/>
  <c r="P73" i="11"/>
  <c r="W73" i="11"/>
  <c r="AA73" i="11"/>
  <c r="V83" i="11"/>
  <c r="Z84" i="11"/>
  <c r="H84" i="11"/>
  <c r="K29" i="11"/>
  <c r="O29" i="11"/>
  <c r="Y40" i="11"/>
  <c r="AC40" i="11"/>
  <c r="W51" i="11"/>
  <c r="AA51" i="11"/>
  <c r="V61" i="11"/>
  <c r="Z62" i="11"/>
  <c r="H62" i="11"/>
  <c r="X73" i="11"/>
  <c r="AB73" i="11"/>
  <c r="V82" i="11"/>
  <c r="V84" i="11" s="1"/>
  <c r="AA16" i="11"/>
  <c r="I17" i="11"/>
  <c r="I18" i="11" s="1"/>
  <c r="M17" i="11"/>
  <c r="M18" i="11" s="1"/>
  <c r="Q17" i="11"/>
  <c r="Q18" i="11" s="1"/>
  <c r="AC17" i="11"/>
  <c r="AC18" i="11" s="1"/>
  <c r="T15" i="11"/>
  <c r="P17" i="11"/>
  <c r="P18" i="11" s="1"/>
  <c r="T14" i="11"/>
  <c r="U14" i="11" s="1"/>
  <c r="V9" i="11"/>
  <c r="T8" i="11"/>
  <c r="U8" i="11" s="1"/>
  <c r="K16" i="11"/>
  <c r="K18" i="11" s="1"/>
  <c r="AB17" i="11"/>
  <c r="AB18" i="11" s="1"/>
  <c r="Z16" i="11"/>
  <c r="Z18" i="11" s="1"/>
  <c r="L17" i="11"/>
  <c r="X16" i="11"/>
  <c r="X18" i="11" s="1"/>
  <c r="J16" i="11"/>
  <c r="J18" i="11" s="1"/>
  <c r="R16" i="11"/>
  <c r="R18" i="11" s="1"/>
  <c r="AA17" i="11"/>
  <c r="T10" i="11"/>
  <c r="U10" i="11" s="1"/>
  <c r="V13" i="11"/>
  <c r="N16" i="11"/>
  <c r="W18" i="11"/>
  <c r="T13" i="11"/>
  <c r="U13" i="11" s="1"/>
  <c r="T12" i="11"/>
  <c r="U12" i="11" s="1"/>
  <c r="O16" i="11"/>
  <c r="O18" i="11" s="1"/>
  <c r="L16" i="11"/>
  <c r="L18" i="11" s="1"/>
  <c r="Y17" i="11"/>
  <c r="U11" i="11"/>
  <c r="U82" i="11"/>
  <c r="T84" i="11"/>
  <c r="U84" i="11" s="1"/>
  <c r="U38" i="11"/>
  <c r="T40" i="11"/>
  <c r="U40" i="11" s="1"/>
  <c r="N18" i="11"/>
  <c r="U9" i="11"/>
  <c r="U60" i="11"/>
  <c r="T62" i="11"/>
  <c r="U62" i="11" s="1"/>
  <c r="Y10" i="11"/>
  <c r="Y16" i="11" s="1"/>
  <c r="Y18" i="11" s="1"/>
  <c r="U15" i="11"/>
  <c r="H17" i="11"/>
  <c r="T49" i="11"/>
  <c r="V11" i="11"/>
  <c r="H16" i="11"/>
  <c r="V16" i="11" s="1"/>
  <c r="V27" i="11"/>
  <c r="V29" i="11" s="1"/>
  <c r="V49" i="11"/>
  <c r="V51" i="11" s="1"/>
  <c r="V71" i="11"/>
  <c r="V73" i="11" s="1"/>
  <c r="T27" i="11"/>
  <c r="T71" i="11"/>
  <c r="D18" i="10"/>
  <c r="V62" i="11" l="1"/>
  <c r="AA18" i="11"/>
  <c r="T16" i="11"/>
  <c r="U16" i="11" s="1"/>
  <c r="V17" i="11"/>
  <c r="T51" i="11"/>
  <c r="U51" i="11" s="1"/>
  <c r="U49" i="11"/>
  <c r="T17" i="11"/>
  <c r="U17" i="11" s="1"/>
  <c r="T73" i="11"/>
  <c r="U73" i="11" s="1"/>
  <c r="U71" i="11"/>
  <c r="T29" i="11"/>
  <c r="U29" i="11" s="1"/>
  <c r="U27" i="11"/>
  <c r="H18" i="11"/>
  <c r="S16" i="10"/>
  <c r="S15" i="10"/>
  <c r="S14" i="10"/>
  <c r="S13" i="10"/>
  <c r="S12" i="10"/>
  <c r="S11" i="10"/>
  <c r="S10" i="10"/>
  <c r="S9" i="10"/>
  <c r="S8" i="10"/>
  <c r="S7" i="10"/>
  <c r="S6" i="10"/>
  <c r="V18" i="11" l="1"/>
  <c r="T18" i="11"/>
  <c r="U18" i="11" s="1"/>
</calcChain>
</file>

<file path=xl/sharedStrings.xml><?xml version="1.0" encoding="utf-8"?>
<sst xmlns="http://schemas.openxmlformats.org/spreadsheetml/2006/main" count="322" uniqueCount="141">
  <si>
    <t>Ед. измер.</t>
  </si>
  <si>
    <t>Установленный показатель премирования</t>
  </si>
  <si>
    <t>Предлагаемый показатель премирования</t>
  </si>
  <si>
    <t>II
уровень</t>
  </si>
  <si>
    <t>III
уровень</t>
  </si>
  <si>
    <t>Обоснование изменения установленных ключевых задач структурного подразделения (предприятия):</t>
  </si>
  <si>
    <t>Обоснование изменения установленного индивидуального показателя премирования:</t>
  </si>
  <si>
    <t>дирекция:</t>
  </si>
  <si>
    <t>филиал:</t>
  </si>
  <si>
    <t>в том числе:</t>
  </si>
  <si>
    <t>по показателям II уровня, %</t>
  </si>
  <si>
    <t>по показателям III уровня, %</t>
  </si>
  <si>
    <t>Базовый размер текущей премии (установленной в Положении), всего, %</t>
  </si>
  <si>
    <t>Обоснование изменения базового размера текущей премии:</t>
  </si>
  <si>
    <t>Предложение по изменению базового размера текущей премии, %</t>
  </si>
  <si>
    <t>Руководитель</t>
  </si>
  <si>
    <t>Специалист</t>
  </si>
  <si>
    <t>Служащий</t>
  </si>
  <si>
    <t>Рабочий</t>
  </si>
  <si>
    <t xml:space="preserve">1) Удовлетворены ли Вы в настоящий момент уровнем заработной платы?
</t>
  </si>
  <si>
    <t>более 2 часов</t>
  </si>
  <si>
    <t>структурное подразделение:</t>
  </si>
  <si>
    <t>Ваши предложения по внесению изменений в следующие показатели премирования:</t>
  </si>
  <si>
    <t>4) Почему Вы считаете, что размер заработной платы должен быть таким?</t>
  </si>
  <si>
    <t>___________лет</t>
  </si>
  <si>
    <t xml:space="preserve">3) Сколько часов в день (смену) Вы перерабатываете? </t>
  </si>
  <si>
    <t>Для информации</t>
  </si>
  <si>
    <t xml:space="preserve">Возраст </t>
  </si>
  <si>
    <t>ОПЛАТА ТРУДА</t>
  </si>
  <si>
    <t xml:space="preserve">3) Какой размер заработной платы соответствует Вашим ожиданиям?
</t>
  </si>
  <si>
    <t>ОРГАНИЗАЦИЯ ТРУДА</t>
  </si>
  <si>
    <t>свыше 7</t>
  </si>
  <si>
    <t xml:space="preserve">от 1 до 3             </t>
  </si>
  <si>
    <t xml:space="preserve">от 4-7  </t>
  </si>
  <si>
    <t xml:space="preserve">до 1 часа    </t>
  </si>
  <si>
    <t>1-2 часа</t>
  </si>
  <si>
    <t>___________________      руб.</t>
  </si>
  <si>
    <t>ТЕКУЩЕЕ ПРЕМИРОВАНИЕ (II уровень)</t>
  </si>
  <si>
    <t>ТЕКУЩЕЕ ПРЕМИРОВАНИЕ (III уровень)</t>
  </si>
  <si>
    <t xml:space="preserve">2) Какое количество раз в месяц Вы работаете за пределами нормальной продолжительности рабочего времени?
</t>
  </si>
  <si>
    <t xml:space="preserve">Пол </t>
  </si>
  <si>
    <t xml:space="preserve">2) Влияет ли результат Вашей работы на конечный результат основного 
бизнес-процесса структурного подразделения? </t>
  </si>
  <si>
    <t xml:space="preserve">разъяснительного характера «Оцени свою работу» </t>
  </si>
  <si>
    <t>нет переработки</t>
  </si>
  <si>
    <t>Да                        Нет</t>
  </si>
  <si>
    <t>Опросный лист</t>
  </si>
  <si>
    <t xml:space="preserve">1) Оцените Вашу личную производительность труда по шкале от 0 до 10 баллов? </t>
  </si>
  <si>
    <t>0 - полностью не загружен</t>
  </si>
  <si>
    <t>10 - полностью загружен</t>
  </si>
  <si>
    <t>и моя работа приносит результат</t>
  </si>
  <si>
    <t>Должность / профессия _____________________________________________________________________________</t>
  </si>
  <si>
    <t>Подписи работников:</t>
  </si>
  <si>
    <t>Фамилия и инициалы, Подпись</t>
  </si>
  <si>
    <t>Приложение № 3</t>
  </si>
  <si>
    <t>к Регламенту организации и проведения в филиалах 
ОАО «РЖД» акции разъснительного характера «Оцени свою работу»</t>
  </si>
  <si>
    <t>№</t>
  </si>
  <si>
    <t>Наименование филиала</t>
  </si>
  <si>
    <t>всего</t>
  </si>
  <si>
    <t>Численность работников СП, чел.</t>
  </si>
  <si>
    <t>в т.ч., принявших участие в акции</t>
  </si>
  <si>
    <t>%</t>
  </si>
  <si>
    <t>Возраст работников, принявших участие в акции, чел.</t>
  </si>
  <si>
    <t>до 30 лет</t>
  </si>
  <si>
    <t>31-40</t>
  </si>
  <si>
    <t>41-50</t>
  </si>
  <si>
    <t>старше 51</t>
  </si>
  <si>
    <t>* учитывается общее количество предложений, в том числе и повторяющихся</t>
  </si>
  <si>
    <t>всего*</t>
  </si>
  <si>
    <t>в т.ч. принятых для актуализации Положения о премировании на региональном / филиальном уровне</t>
  </si>
  <si>
    <t>в том числе принятых для актуализации КСПР</t>
  </si>
  <si>
    <t>Количество поступивших предложений по внесению изменений в текущее премирование (показатели премирования II уровня)</t>
  </si>
  <si>
    <t>Количество поступивших предложений  по внесению изменений в текущее премирование (показатели премирования III уровня)</t>
  </si>
  <si>
    <t>да (1)</t>
  </si>
  <si>
    <t>нет (1)</t>
  </si>
  <si>
    <t>минимальный</t>
  </si>
  <si>
    <t>среднеарифметический</t>
  </si>
  <si>
    <t xml:space="preserve">** при обработке анкет выбирается самое минимальное и самое максимальное значение (диапазон) из указанных анкетируемыми. </t>
  </si>
  <si>
    <t>от 1 до 3 (1)</t>
  </si>
  <si>
    <t>от 4-7 (1)</t>
  </si>
  <si>
    <t>свыше 7 (1)</t>
  </si>
  <si>
    <t>нет переработки (1)</t>
  </si>
  <si>
    <t>до 1 часа (1)</t>
  </si>
  <si>
    <t>1-2 часа (1)</t>
  </si>
  <si>
    <t>более 2 часов (1)</t>
  </si>
  <si>
    <t>Наименование основных категорий (профессий, должностей) работников</t>
  </si>
  <si>
    <t>Направление деятельности (виды работ)</t>
  </si>
  <si>
    <t>Показатели премирования работников</t>
  </si>
  <si>
    <t>II уровня</t>
  </si>
  <si>
    <t>III уровня</t>
  </si>
  <si>
    <t>ключевые задачи</t>
  </si>
  <si>
    <t>показатели индивидуальной оценки деятельности работника (группы работников)</t>
  </si>
  <si>
    <t>Доля показателей:</t>
  </si>
  <si>
    <t>Наименование должности (профессии)</t>
  </si>
  <si>
    <t>% премии</t>
  </si>
  <si>
    <t>м</t>
  </si>
  <si>
    <t>ж</t>
  </si>
  <si>
    <t>Монтер пути</t>
  </si>
  <si>
    <t>Количество работников удовлетворенных / неудовлетворенных уровнем заработной платы</t>
  </si>
  <si>
    <t>удовлетворенный (1)</t>
  </si>
  <si>
    <t>неудовлетворенный (1)</t>
  </si>
  <si>
    <t>Размер заработной платы, который соответствует ожиданиям работников</t>
  </si>
  <si>
    <t xml:space="preserve">желаемый средний % роста </t>
  </si>
  <si>
    <t>(0-полностью не загружен, 10-полностью загружен и работа приносит результат)</t>
  </si>
  <si>
    <t>средний размер ЗП за 1 полугодие 2019 год, тыс.руб.</t>
  </si>
  <si>
    <t>средний желаемый размер ЗП, тыс.руб.</t>
  </si>
  <si>
    <t>Оценка личной производительности труда (среднее значение от 0 до 10)</t>
  </si>
  <si>
    <t>от 1 до 3 часов (1)</t>
  </si>
  <si>
    <t>от 4-7 часов (1)</t>
  </si>
  <si>
    <t>свыше 7 часов (1)</t>
  </si>
  <si>
    <t>Количество работников, которые перерабатывают в день (смену)</t>
  </si>
  <si>
    <t>Установленные показатели премирования</t>
  </si>
  <si>
    <t>Предлагаемые показатели премирования</t>
  </si>
  <si>
    <r>
      <rPr>
        <sz val="20"/>
        <color theme="1"/>
        <rFont val="Times New Roman"/>
        <family val="1"/>
        <charset val="204"/>
      </rPr>
      <t>Перечень</t>
    </r>
    <r>
      <rPr>
        <sz val="14"/>
        <color theme="1"/>
        <rFont val="Times New Roman"/>
        <family val="1"/>
        <charset val="204"/>
      </rPr>
      <t xml:space="preserve">
изменений в Положение о премировании работников за основные результаты производственно-хозяйственной деятельности по результатам проведения акции разъяснительного характера «Оцени свою работу»</t>
    </r>
  </si>
  <si>
    <t>ИТОГО</t>
  </si>
  <si>
    <t>Количество работников. привлеченных к работе за пределами нормальной продолжительности рабочего времени в месяц</t>
  </si>
  <si>
    <t>Текущее премирование</t>
  </si>
  <si>
    <t>Оплата труда</t>
  </si>
  <si>
    <t>Организация труда</t>
  </si>
  <si>
    <t>……</t>
  </si>
  <si>
    <t>Руководители</t>
  </si>
  <si>
    <t>Специалисты</t>
  </si>
  <si>
    <t>Служащие</t>
  </si>
  <si>
    <t>Рабочие</t>
  </si>
  <si>
    <t>Отчет
о проведении акции разъяснительного характера «Оцени свою работу»</t>
  </si>
  <si>
    <t>Количество работников, которые считают / не считают, что результат их работы влияет на результат основного бизнес-процесса СП</t>
  </si>
  <si>
    <t>ВСЕГО</t>
  </si>
  <si>
    <r>
      <rPr>
        <sz val="20"/>
        <color theme="1"/>
        <rFont val="Times New Roman"/>
        <family val="1"/>
        <charset val="204"/>
      </rPr>
      <t>Перечень</t>
    </r>
    <r>
      <rPr>
        <sz val="14"/>
        <color theme="1"/>
        <rFont val="Times New Roman"/>
        <family val="1"/>
        <charset val="204"/>
      </rPr>
      <t xml:space="preserve">
производственных упущений и нарушений трудовой и производственной дисциплины</t>
    </r>
  </si>
  <si>
    <t>Группа</t>
  </si>
  <si>
    <t>Ключевой показатель</t>
  </si>
  <si>
    <t>Производственное упущение</t>
  </si>
  <si>
    <t>% снижения</t>
  </si>
  <si>
    <t>Предлагаемые производственные упущения</t>
  </si>
  <si>
    <t>Пол участника опроса</t>
  </si>
  <si>
    <t>Возраст работников, принявших участие в акции</t>
  </si>
  <si>
    <t>МОНТЕР ПУТИ</t>
  </si>
  <si>
    <t>х</t>
  </si>
  <si>
    <t>по предприятию</t>
  </si>
  <si>
    <t>работника</t>
  </si>
  <si>
    <t>№ анкеты</t>
  </si>
  <si>
    <t>Тестовый вариант</t>
  </si>
  <si>
    <t>М=1
Ж=2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</si>
</sst>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0.0%"/>
  </numFmts>
  <fonts count="33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rgb="FF0070C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2"/>
      <charset val="204"/>
    </font>
    <font>
      <sz val="12"/>
      <color rgb="FFFF0000"/>
      <name val="Times New Roman"/>
      <family val="1"/>
      <charset val="204"/>
    </font>
    <font>
      <sz val="24"/>
      <color rgb="FFFF0000"/>
      <name val="Times New Roman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ck">
        <color theme="2" tint="-0.499984740745262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</borders>
  <cellStyleXfs count="16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0" fontId="2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2" fillId="0" borderId="0"/>
    <xf numFmtId="0" fontId="21" fillId="0" borderId="0"/>
  </cellStyleXfs>
  <cellXfs count="221">
    <xf numFmtId="0" fontId="0" fillId="0" borderId="0" xfId="0"/>
    <xf numFmtId="0" fontId="0" fillId="0" borderId="6" xfId="0" applyBorder="1"/>
    <xf numFmtId="0" fontId="3" fillId="0" borderId="0" xfId="0" applyFont="1" applyBorder="1" applyAlignment="1">
      <alignment vertical="top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/>
    <xf numFmtId="0" fontId="4" fillId="0" borderId="0" xfId="0" applyFont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4" fillId="0" borderId="7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8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2"/>
    </xf>
    <xf numFmtId="0" fontId="4" fillId="0" borderId="1" xfId="0" applyFont="1" applyBorder="1"/>
    <xf numFmtId="0" fontId="6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/>
    <xf numFmtId="0" fontId="3" fillId="0" borderId="13" xfId="0" applyFont="1" applyBorder="1" applyAlignment="1">
      <alignment vertical="top"/>
    </xf>
    <xf numFmtId="0" fontId="4" fillId="0" borderId="11" xfId="0" applyFont="1" applyBorder="1"/>
    <xf numFmtId="0" fontId="4" fillId="0" borderId="11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/>
    </xf>
    <xf numFmtId="0" fontId="4" fillId="0" borderId="3" xfId="0" applyFont="1" applyBorder="1"/>
    <xf numFmtId="0" fontId="4" fillId="0" borderId="3" xfId="0" applyFont="1" applyBorder="1" applyAlignment="1">
      <alignment vertical="top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/>
    </xf>
    <xf numFmtId="0" fontId="4" fillId="0" borderId="15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1" xfId="0" applyFont="1" applyBorder="1" applyAlignment="1">
      <alignment horizontal="left" vertical="top"/>
    </xf>
    <xf numFmtId="0" fontId="7" fillId="0" borderId="0" xfId="0" applyFont="1"/>
    <xf numFmtId="0" fontId="4" fillId="0" borderId="5" xfId="0" applyFont="1" applyBorder="1" applyAlignment="1">
      <alignment horizontal="left" vertical="top"/>
    </xf>
    <xf numFmtId="0" fontId="8" fillId="0" borderId="0" xfId="0" applyFont="1" applyAlignment="1">
      <alignment horizontal="left" vertical="top" indent="15"/>
    </xf>
    <xf numFmtId="0" fontId="0" fillId="0" borderId="0" xfId="0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/>
    <xf numFmtId="0" fontId="12" fillId="0" borderId="0" xfId="3" applyFont="1"/>
    <xf numFmtId="0" fontId="14" fillId="0" borderId="0" xfId="3" applyFont="1"/>
    <xf numFmtId="0" fontId="8" fillId="0" borderId="0" xfId="3" applyFont="1" applyBorder="1" applyAlignment="1">
      <alignment horizontal="left" vertical="top" wrapText="1"/>
    </xf>
    <xf numFmtId="0" fontId="12" fillId="0" borderId="0" xfId="3" applyFont="1" applyAlignment="1">
      <alignment wrapText="1"/>
    </xf>
    <xf numFmtId="0" fontId="8" fillId="0" borderId="0" xfId="3" applyFont="1" applyBorder="1" applyAlignment="1">
      <alignment vertical="top" wrapText="1"/>
    </xf>
    <xf numFmtId="0" fontId="2" fillId="0" borderId="0" xfId="4"/>
    <xf numFmtId="0" fontId="4" fillId="0" borderId="19" xfId="4" applyFont="1" applyBorder="1" applyAlignment="1">
      <alignment horizontal="center" vertical="center" wrapText="1"/>
    </xf>
    <xf numFmtId="0" fontId="18" fillId="0" borderId="0" xfId="4" applyFont="1"/>
    <xf numFmtId="0" fontId="19" fillId="0" borderId="19" xfId="4" applyFont="1" applyBorder="1" applyAlignment="1">
      <alignment horizontal="left" vertical="center" wrapText="1"/>
    </xf>
    <xf numFmtId="0" fontId="4" fillId="0" borderId="19" xfId="4" applyFont="1" applyBorder="1" applyAlignment="1">
      <alignment horizontal="left" vertical="center" wrapText="1"/>
    </xf>
    <xf numFmtId="0" fontId="8" fillId="0" borderId="2" xfId="4" applyFont="1" applyBorder="1" applyAlignment="1">
      <alignment horizontal="center"/>
    </xf>
    <xf numFmtId="0" fontId="2" fillId="0" borderId="0" xfId="4" applyFont="1"/>
    <xf numFmtId="0" fontId="8" fillId="0" borderId="0" xfId="3" applyFont="1" applyBorder="1" applyAlignment="1">
      <alignment horizontal="center" vertical="center" wrapText="1"/>
    </xf>
    <xf numFmtId="0" fontId="12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5" fillId="0" borderId="0" xfId="3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12" fillId="0" borderId="0" xfId="3" applyFont="1" applyAlignment="1">
      <alignment horizontal="left" vertical="center"/>
    </xf>
    <xf numFmtId="0" fontId="14" fillId="0" borderId="0" xfId="3" applyFont="1" applyAlignment="1">
      <alignment horizontal="left" vertical="center"/>
    </xf>
    <xf numFmtId="1" fontId="24" fillId="5" borderId="18" xfId="1" applyNumberFormat="1" applyFont="1" applyFill="1" applyBorder="1" applyAlignment="1">
      <alignment horizontal="center" vertical="center"/>
    </xf>
    <xf numFmtId="0" fontId="27" fillId="0" borderId="0" xfId="3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 vertical="center"/>
    </xf>
    <xf numFmtId="1" fontId="24" fillId="8" borderId="18" xfId="1" applyNumberFormat="1" applyFont="1" applyFill="1" applyBorder="1" applyAlignment="1">
      <alignment horizontal="center" vertical="center"/>
    </xf>
    <xf numFmtId="1" fontId="24" fillId="10" borderId="18" xfId="1" applyNumberFormat="1" applyFont="1" applyFill="1" applyBorder="1" applyAlignment="1">
      <alignment horizontal="center" vertical="center"/>
    </xf>
    <xf numFmtId="1" fontId="24" fillId="3" borderId="18" xfId="1" applyNumberFormat="1" applyFont="1" applyFill="1" applyBorder="1" applyAlignment="1">
      <alignment horizontal="center" vertical="center"/>
    </xf>
    <xf numFmtId="164" fontId="24" fillId="5" borderId="18" xfId="1" applyNumberFormat="1" applyFont="1" applyFill="1" applyBorder="1" applyAlignment="1">
      <alignment horizontal="center" vertical="center"/>
    </xf>
    <xf numFmtId="0" fontId="12" fillId="0" borderId="18" xfId="3" applyFont="1" applyBorder="1" applyAlignment="1">
      <alignment horizontal="center" vertical="center"/>
    </xf>
    <xf numFmtId="0" fontId="12" fillId="4" borderId="18" xfId="3" applyFont="1" applyFill="1" applyBorder="1" applyAlignment="1">
      <alignment horizontal="center" vertical="center"/>
    </xf>
    <xf numFmtId="9" fontId="12" fillId="4" borderId="18" xfId="2" applyFont="1" applyFill="1" applyBorder="1" applyAlignment="1">
      <alignment horizontal="center" vertical="center"/>
    </xf>
    <xf numFmtId="9" fontId="24" fillId="5" borderId="18" xfId="2" applyFont="1" applyFill="1" applyBorder="1" applyAlignment="1">
      <alignment horizontal="center" vertical="center"/>
    </xf>
    <xf numFmtId="0" fontId="12" fillId="7" borderId="18" xfId="3" applyFont="1" applyFill="1" applyBorder="1" applyAlignment="1">
      <alignment horizontal="center" vertical="center"/>
    </xf>
    <xf numFmtId="9" fontId="12" fillId="7" borderId="18" xfId="2" applyFont="1" applyFill="1" applyBorder="1" applyAlignment="1">
      <alignment horizontal="center" vertical="center"/>
    </xf>
    <xf numFmtId="9" fontId="24" fillId="8" borderId="18" xfId="2" applyFont="1" applyFill="1" applyBorder="1" applyAlignment="1">
      <alignment horizontal="center" vertical="center"/>
    </xf>
    <xf numFmtId="0" fontId="12" fillId="9" borderId="18" xfId="3" applyFont="1" applyFill="1" applyBorder="1" applyAlignment="1">
      <alignment horizontal="center" vertical="center"/>
    </xf>
    <xf numFmtId="9" fontId="12" fillId="9" borderId="18" xfId="2" applyFont="1" applyFill="1" applyBorder="1" applyAlignment="1">
      <alignment horizontal="center" vertical="center"/>
    </xf>
    <xf numFmtId="9" fontId="24" fillId="10" borderId="18" xfId="2" applyFont="1" applyFill="1" applyBorder="1" applyAlignment="1">
      <alignment horizontal="center" vertical="center"/>
    </xf>
    <xf numFmtId="0" fontId="12" fillId="6" borderId="18" xfId="3" applyFont="1" applyFill="1" applyBorder="1" applyAlignment="1">
      <alignment horizontal="center" vertical="center"/>
    </xf>
    <xf numFmtId="9" fontId="12" fillId="6" borderId="18" xfId="2" applyFont="1" applyFill="1" applyBorder="1" applyAlignment="1">
      <alignment horizontal="center" vertical="center"/>
    </xf>
    <xf numFmtId="9" fontId="24" fillId="3" borderId="18" xfId="2" applyFont="1" applyFill="1" applyBorder="1" applyAlignment="1">
      <alignment horizontal="center" vertical="center"/>
    </xf>
    <xf numFmtId="1" fontId="12" fillId="0" borderId="18" xfId="1" applyNumberFormat="1" applyFont="1" applyBorder="1" applyAlignment="1">
      <alignment horizontal="center" vertical="center"/>
    </xf>
    <xf numFmtId="9" fontId="25" fillId="0" borderId="18" xfId="2" applyFont="1" applyBorder="1" applyAlignment="1">
      <alignment horizontal="center" vertical="center"/>
    </xf>
    <xf numFmtId="0" fontId="26" fillId="2" borderId="18" xfId="3" applyFont="1" applyFill="1" applyBorder="1" applyAlignment="1">
      <alignment horizontal="center" vertical="center"/>
    </xf>
    <xf numFmtId="1" fontId="12" fillId="0" borderId="18" xfId="3" applyNumberFormat="1" applyFont="1" applyBorder="1" applyAlignment="1">
      <alignment horizontal="center" vertical="center"/>
    </xf>
    <xf numFmtId="0" fontId="12" fillId="11" borderId="18" xfId="3" applyFont="1" applyFill="1" applyBorder="1" applyAlignment="1">
      <alignment horizontal="center" vertical="center"/>
    </xf>
    <xf numFmtId="9" fontId="12" fillId="11" borderId="18" xfId="2" applyFont="1" applyFill="1" applyBorder="1" applyAlignment="1">
      <alignment horizontal="center" vertical="center"/>
    </xf>
    <xf numFmtId="1" fontId="24" fillId="12" borderId="18" xfId="1" applyNumberFormat="1" applyFont="1" applyFill="1" applyBorder="1" applyAlignment="1">
      <alignment horizontal="center" vertical="center"/>
    </xf>
    <xf numFmtId="9" fontId="24" fillId="12" borderId="18" xfId="2" applyFont="1" applyFill="1" applyBorder="1" applyAlignment="1">
      <alignment horizontal="center" vertical="center"/>
    </xf>
    <xf numFmtId="0" fontId="1" fillId="0" borderId="0" xfId="4" applyFont="1"/>
    <xf numFmtId="0" fontId="8" fillId="0" borderId="0" xfId="4" applyFont="1" applyBorder="1" applyAlignment="1">
      <alignment horizontal="center"/>
    </xf>
    <xf numFmtId="0" fontId="4" fillId="0" borderId="14" xfId="4" applyFont="1" applyBorder="1" applyAlignment="1">
      <alignment horizontal="center" vertical="center" wrapText="1"/>
    </xf>
    <xf numFmtId="0" fontId="4" fillId="0" borderId="17" xfId="4" applyFont="1" applyBorder="1" applyAlignment="1">
      <alignment vertical="center" wrapText="1"/>
    </xf>
    <xf numFmtId="0" fontId="19" fillId="0" borderId="17" xfId="4" applyFont="1" applyBorder="1" applyAlignment="1">
      <alignment horizontal="left" vertical="center" wrapText="1"/>
    </xf>
    <xf numFmtId="165" fontId="4" fillId="0" borderId="17" xfId="4" applyNumberFormat="1" applyFont="1" applyBorder="1" applyAlignment="1">
      <alignment vertical="center" wrapText="1"/>
    </xf>
    <xf numFmtId="0" fontId="1" fillId="0" borderId="18" xfId="4" applyFont="1" applyBorder="1"/>
    <xf numFmtId="0" fontId="4" fillId="0" borderId="18" xfId="4" applyFont="1" applyBorder="1" applyAlignment="1">
      <alignment vertical="center" wrapText="1"/>
    </xf>
    <xf numFmtId="0" fontId="4" fillId="0" borderId="18" xfId="4" applyFont="1" applyBorder="1" applyAlignment="1">
      <alignment horizontal="left" vertical="center" wrapText="1"/>
    </xf>
    <xf numFmtId="165" fontId="4" fillId="0" borderId="18" xfId="4" applyNumberFormat="1" applyFont="1" applyBorder="1" applyAlignment="1">
      <alignment vertical="center" wrapText="1"/>
    </xf>
    <xf numFmtId="0" fontId="19" fillId="0" borderId="18" xfId="4" applyFont="1" applyBorder="1" applyAlignment="1">
      <alignment horizontal="left" vertical="center" wrapText="1"/>
    </xf>
    <xf numFmtId="165" fontId="1" fillId="0" borderId="18" xfId="4" applyNumberFormat="1" applyFont="1" applyBorder="1"/>
    <xf numFmtId="0" fontId="15" fillId="5" borderId="18" xfId="4" applyFont="1" applyFill="1" applyBorder="1" applyAlignment="1">
      <alignment horizontal="center" vertical="center" wrapText="1"/>
    </xf>
    <xf numFmtId="0" fontId="29" fillId="0" borderId="0" xfId="4" applyFont="1" applyAlignment="1">
      <alignment horizontal="center" vertical="center"/>
    </xf>
    <xf numFmtId="0" fontId="8" fillId="0" borderId="0" xfId="4" applyFont="1" applyFill="1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15" borderId="19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9" fontId="30" fillId="9" borderId="19" xfId="2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14" borderId="19" xfId="0" applyFill="1" applyBorder="1" applyAlignment="1">
      <alignment horizontal="center" vertical="center" wrapText="1"/>
    </xf>
    <xf numFmtId="0" fontId="26" fillId="2" borderId="18" xfId="3" applyFont="1" applyFill="1" applyBorder="1" applyAlignment="1">
      <alignment horizontal="center" vertical="center" textRotation="90" wrapText="1"/>
    </xf>
    <xf numFmtId="164" fontId="12" fillId="4" borderId="18" xfId="1" applyNumberFormat="1" applyFont="1" applyFill="1" applyBorder="1" applyAlignment="1">
      <alignment horizontal="center" vertical="center"/>
    </xf>
    <xf numFmtId="164" fontId="12" fillId="0" borderId="18" xfId="1" applyNumberFormat="1" applyFont="1" applyBorder="1" applyAlignment="1">
      <alignment horizontal="center" vertical="center"/>
    </xf>
    <xf numFmtId="1" fontId="12" fillId="7" borderId="18" xfId="1" applyNumberFormat="1" applyFont="1" applyFill="1" applyBorder="1" applyAlignment="1">
      <alignment horizontal="center" vertical="center"/>
    </xf>
    <xf numFmtId="1" fontId="12" fillId="9" borderId="18" xfId="1" applyNumberFormat="1" applyFont="1" applyFill="1" applyBorder="1" applyAlignment="1">
      <alignment horizontal="center" vertical="center"/>
    </xf>
    <xf numFmtId="1" fontId="12" fillId="6" borderId="18" xfId="1" applyNumberFormat="1" applyFont="1" applyFill="1" applyBorder="1" applyAlignment="1">
      <alignment horizontal="center" vertical="center"/>
    </xf>
    <xf numFmtId="1" fontId="12" fillId="4" borderId="18" xfId="1" applyNumberFormat="1" applyFont="1" applyFill="1" applyBorder="1" applyAlignment="1">
      <alignment horizontal="center" vertical="center"/>
    </xf>
    <xf numFmtId="1" fontId="12" fillId="11" borderId="18" xfId="1" applyNumberFormat="1" applyFont="1" applyFill="1" applyBorder="1" applyAlignment="1">
      <alignment horizontal="center" vertical="center"/>
    </xf>
    <xf numFmtId="1" fontId="12" fillId="0" borderId="18" xfId="1" applyNumberFormat="1" applyFont="1" applyFill="1" applyBorder="1" applyAlignment="1">
      <alignment horizontal="center" vertical="center"/>
    </xf>
    <xf numFmtId="0" fontId="32" fillId="0" borderId="0" xfId="0" applyFont="1"/>
    <xf numFmtId="1" fontId="31" fillId="0" borderId="18" xfId="1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164" fontId="25" fillId="4" borderId="18" xfId="1" applyNumberFormat="1" applyFont="1" applyFill="1" applyBorder="1" applyAlignment="1">
      <alignment horizontal="center" vertical="center"/>
    </xf>
    <xf numFmtId="9" fontId="25" fillId="4" borderId="18" xfId="2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19" xfId="0" applyBorder="1" applyAlignment="1">
      <alignment horizontal="center" vertical="center" wrapText="1"/>
    </xf>
    <xf numFmtId="0" fontId="0" fillId="14" borderId="19" xfId="0" applyFill="1" applyBorder="1" applyAlignment="1">
      <alignment horizontal="center" vertical="center" wrapText="1"/>
    </xf>
    <xf numFmtId="0" fontId="28" fillId="0" borderId="23" xfId="3" applyFont="1" applyBorder="1" applyAlignment="1">
      <alignment horizontal="left" vertical="center" wrapText="1"/>
    </xf>
    <xf numFmtId="0" fontId="27" fillId="5" borderId="18" xfId="3" applyFont="1" applyFill="1" applyBorder="1" applyAlignment="1">
      <alignment horizontal="center" vertical="center"/>
    </xf>
    <xf numFmtId="0" fontId="27" fillId="5" borderId="18" xfId="3" applyFont="1" applyFill="1" applyBorder="1" applyAlignment="1">
      <alignment horizontal="center" vertical="center" wrapText="1"/>
    </xf>
    <xf numFmtId="0" fontId="26" fillId="2" borderId="18" xfId="3" applyFont="1" applyFill="1" applyBorder="1" applyAlignment="1">
      <alignment horizontal="center" vertical="center" textRotation="90" wrapText="1"/>
    </xf>
    <xf numFmtId="0" fontId="16" fillId="0" borderId="18" xfId="3" applyFont="1" applyBorder="1" applyAlignment="1">
      <alignment horizontal="center" vertical="center" textRotation="90" wrapText="1"/>
    </xf>
    <xf numFmtId="0" fontId="4" fillId="0" borderId="18" xfId="3" applyFont="1" applyBorder="1" applyAlignment="1">
      <alignment horizontal="center" vertical="center" textRotation="90" wrapText="1"/>
    </xf>
    <xf numFmtId="0" fontId="4" fillId="0" borderId="18" xfId="3" applyFont="1" applyBorder="1" applyAlignment="1">
      <alignment horizontal="center" vertical="center" textRotation="90"/>
    </xf>
    <xf numFmtId="0" fontId="4" fillId="0" borderId="0" xfId="3" applyFont="1" applyFill="1" applyBorder="1" applyAlignment="1">
      <alignment horizontal="center" vertical="center" wrapText="1"/>
    </xf>
    <xf numFmtId="0" fontId="25" fillId="0" borderId="18" xfId="3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4" borderId="18" xfId="3" applyFont="1" applyFill="1" applyBorder="1" applyAlignment="1">
      <alignment horizontal="center" vertical="center" wrapText="1"/>
    </xf>
    <xf numFmtId="164" fontId="12" fillId="4" borderId="18" xfId="1" applyNumberFormat="1" applyFont="1" applyFill="1" applyBorder="1" applyAlignment="1">
      <alignment horizontal="center" vertical="center"/>
    </xf>
    <xf numFmtId="164" fontId="12" fillId="0" borderId="18" xfId="1" applyNumberFormat="1" applyFont="1" applyBorder="1" applyAlignment="1">
      <alignment horizontal="center" vertical="center"/>
    </xf>
    <xf numFmtId="164" fontId="12" fillId="13" borderId="18" xfId="1" applyNumberFormat="1" applyFont="1" applyFill="1" applyBorder="1" applyAlignment="1">
      <alignment horizontal="center" vertical="center"/>
    </xf>
    <xf numFmtId="0" fontId="23" fillId="5" borderId="18" xfId="3" applyFont="1" applyFill="1" applyBorder="1" applyAlignment="1">
      <alignment horizontal="center" vertical="center" wrapText="1"/>
    </xf>
    <xf numFmtId="0" fontId="6" fillId="7" borderId="18" xfId="3" applyFont="1" applyFill="1" applyBorder="1" applyAlignment="1">
      <alignment horizontal="center" vertical="center" wrapText="1"/>
    </xf>
    <xf numFmtId="1" fontId="12" fillId="7" borderId="18" xfId="1" applyNumberFormat="1" applyFont="1" applyFill="1" applyBorder="1" applyAlignment="1">
      <alignment horizontal="center" vertical="center"/>
    </xf>
    <xf numFmtId="0" fontId="25" fillId="7" borderId="18" xfId="3" applyFont="1" applyFill="1" applyBorder="1" applyAlignment="1">
      <alignment horizontal="center" vertical="center" wrapText="1"/>
    </xf>
    <xf numFmtId="0" fontId="25" fillId="7" borderId="18" xfId="0" applyFont="1" applyFill="1" applyBorder="1" applyAlignment="1">
      <alignment horizontal="center" vertical="center"/>
    </xf>
    <xf numFmtId="0" fontId="23" fillId="8" borderId="18" xfId="3" applyFont="1" applyFill="1" applyBorder="1" applyAlignment="1">
      <alignment horizontal="center" vertical="center" wrapText="1"/>
    </xf>
    <xf numFmtId="0" fontId="6" fillId="9" borderId="18" xfId="3" applyFont="1" applyFill="1" applyBorder="1" applyAlignment="1">
      <alignment horizontal="center" vertical="center" wrapText="1"/>
    </xf>
    <xf numFmtId="1" fontId="12" fillId="9" borderId="18" xfId="1" applyNumberFormat="1" applyFont="1" applyFill="1" applyBorder="1" applyAlignment="1">
      <alignment horizontal="center" vertical="center"/>
    </xf>
    <xf numFmtId="0" fontId="25" fillId="9" borderId="18" xfId="3" applyFont="1" applyFill="1" applyBorder="1" applyAlignment="1">
      <alignment horizontal="center" vertical="center" wrapText="1"/>
    </xf>
    <xf numFmtId="0" fontId="25" fillId="9" borderId="18" xfId="0" applyFont="1" applyFill="1" applyBorder="1" applyAlignment="1">
      <alignment horizontal="center" vertical="center"/>
    </xf>
    <xf numFmtId="0" fontId="23" fillId="10" borderId="18" xfId="3" applyFont="1" applyFill="1" applyBorder="1" applyAlignment="1">
      <alignment horizontal="center" vertical="center" wrapText="1"/>
    </xf>
    <xf numFmtId="0" fontId="6" fillId="6" borderId="18" xfId="3" applyFont="1" applyFill="1" applyBorder="1" applyAlignment="1">
      <alignment horizontal="center" vertical="center" wrapText="1"/>
    </xf>
    <xf numFmtId="1" fontId="12" fillId="6" borderId="18" xfId="1" applyNumberFormat="1" applyFont="1" applyFill="1" applyBorder="1" applyAlignment="1">
      <alignment horizontal="center" vertical="center"/>
    </xf>
    <xf numFmtId="0" fontId="25" fillId="6" borderId="18" xfId="3" applyFont="1" applyFill="1" applyBorder="1" applyAlignment="1">
      <alignment horizontal="center" vertical="center" wrapText="1"/>
    </xf>
    <xf numFmtId="0" fontId="25" fillId="6" borderId="18" xfId="0" applyFont="1" applyFill="1" applyBorder="1" applyAlignment="1">
      <alignment horizontal="center" vertical="center"/>
    </xf>
    <xf numFmtId="0" fontId="23" fillId="3" borderId="18" xfId="3" applyFont="1" applyFill="1" applyBorder="1" applyAlignment="1">
      <alignment horizontal="center" vertical="center" wrapText="1"/>
    </xf>
    <xf numFmtId="1" fontId="12" fillId="4" borderId="18" xfId="1" applyNumberFormat="1" applyFont="1" applyFill="1" applyBorder="1" applyAlignment="1">
      <alignment horizontal="center" vertical="center"/>
    </xf>
    <xf numFmtId="0" fontId="25" fillId="4" borderId="18" xfId="3" applyFont="1" applyFill="1" applyBorder="1" applyAlignment="1">
      <alignment horizontal="center" vertical="center" wrapText="1"/>
    </xf>
    <xf numFmtId="0" fontId="25" fillId="4" borderId="18" xfId="0" applyFont="1" applyFill="1" applyBorder="1" applyAlignment="1">
      <alignment horizontal="center" vertical="center"/>
    </xf>
    <xf numFmtId="0" fontId="6" fillId="11" borderId="18" xfId="3" applyFont="1" applyFill="1" applyBorder="1" applyAlignment="1">
      <alignment horizontal="center" vertical="center" wrapText="1"/>
    </xf>
    <xf numFmtId="1" fontId="12" fillId="11" borderId="18" xfId="1" applyNumberFormat="1" applyFont="1" applyFill="1" applyBorder="1" applyAlignment="1">
      <alignment horizontal="center" vertical="center"/>
    </xf>
    <xf numFmtId="0" fontId="25" fillId="11" borderId="18" xfId="3" applyFont="1" applyFill="1" applyBorder="1" applyAlignment="1">
      <alignment horizontal="center" vertical="center" wrapText="1"/>
    </xf>
    <xf numFmtId="0" fontId="25" fillId="11" borderId="18" xfId="0" applyFont="1" applyFill="1" applyBorder="1" applyAlignment="1">
      <alignment horizontal="center" vertical="center"/>
    </xf>
    <xf numFmtId="0" fontId="23" fillId="12" borderId="18" xfId="3" applyFont="1" applyFill="1" applyBorder="1" applyAlignment="1">
      <alignment horizontal="center" vertical="center" wrapText="1"/>
    </xf>
    <xf numFmtId="0" fontId="8" fillId="0" borderId="23" xfId="3" applyFont="1" applyBorder="1" applyAlignment="1">
      <alignment horizontal="left" vertical="top" wrapText="1"/>
    </xf>
    <xf numFmtId="0" fontId="4" fillId="0" borderId="19" xfId="4" applyFont="1" applyBorder="1" applyAlignment="1">
      <alignment vertical="center" wrapText="1"/>
    </xf>
    <xf numFmtId="0" fontId="4" fillId="0" borderId="19" xfId="4" applyFont="1" applyBorder="1" applyAlignment="1">
      <alignment horizontal="left" vertical="center" wrapText="1"/>
    </xf>
    <xf numFmtId="0" fontId="4" fillId="0" borderId="19" xfId="4" applyFont="1" applyBorder="1" applyAlignment="1">
      <alignment horizontal="right" vertical="center" wrapText="1"/>
    </xf>
    <xf numFmtId="0" fontId="17" fillId="2" borderId="21" xfId="4" applyFont="1" applyFill="1" applyBorder="1" applyAlignment="1">
      <alignment horizontal="center" vertical="center" wrapText="1"/>
    </xf>
    <xf numFmtId="0" fontId="17" fillId="2" borderId="22" xfId="4" applyFont="1" applyFill="1" applyBorder="1" applyAlignment="1">
      <alignment horizontal="center" vertical="center" wrapText="1"/>
    </xf>
    <xf numFmtId="0" fontId="17" fillId="2" borderId="20" xfId="4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/>
    </xf>
    <xf numFmtId="0" fontId="4" fillId="0" borderId="19" xfId="4" applyFont="1" applyBorder="1" applyAlignment="1">
      <alignment horizontal="center" vertical="center" wrapText="1"/>
    </xf>
    <xf numFmtId="0" fontId="4" fillId="0" borderId="21" xfId="4" applyFont="1" applyBorder="1" applyAlignment="1">
      <alignment horizontal="center" vertical="center" wrapText="1"/>
    </xf>
    <xf numFmtId="0" fontId="4" fillId="0" borderId="20" xfId="4" applyFont="1" applyBorder="1" applyAlignment="1">
      <alignment horizontal="center" vertical="center" wrapText="1"/>
    </xf>
    <xf numFmtId="0" fontId="4" fillId="0" borderId="22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/>
    </xf>
    <xf numFmtId="0" fontId="8" fillId="13" borderId="18" xfId="4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3"/>
    <cellStyle name="Обычный 2 2" xfId="5"/>
    <cellStyle name="Обычный 2 2 2" xfId="6"/>
    <cellStyle name="Обычный 2 3" xfId="7"/>
    <cellStyle name="Обычный 2_03 Прил1-15_ПереченьПок(ПоложениеКСПР)" xfId="8"/>
    <cellStyle name="Обычный 3" xfId="4"/>
    <cellStyle name="Обычный 3 2" xfId="9"/>
    <cellStyle name="Обычный 3_03 Прил1-15_ПереченьПок(ПоложениеКСПР)" xfId="10"/>
    <cellStyle name="Обычный 4" xfId="11"/>
    <cellStyle name="Обычный 4 2" xfId="12"/>
    <cellStyle name="Обычный 5" xfId="13"/>
    <cellStyle name="Обычный 6" xfId="14"/>
    <cellStyle name="Обычный 6 2" xfId="15"/>
    <cellStyle name="Процентный" xfId="2" builtinId="5"/>
    <cellStyle name="Финансовый" xfId="1" builtinId="3"/>
  </cellStyles>
  <dxfs count="2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4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18</xdr:row>
      <xdr:rowOff>17583</xdr:rowOff>
    </xdr:from>
    <xdr:to>
      <xdr:col>0</xdr:col>
      <xdr:colOff>910004</xdr:colOff>
      <xdr:row>18</xdr:row>
      <xdr:rowOff>217608</xdr:rowOff>
    </xdr:to>
    <xdr:sp macro="" textlink="">
      <xdr:nvSpPr>
        <xdr:cNvPr id="4" name="Rectangle 7"/>
        <xdr:cNvSpPr>
          <a:spLocks noChangeArrowheads="1"/>
        </xdr:cNvSpPr>
      </xdr:nvSpPr>
      <xdr:spPr bwMode="auto">
        <a:xfrm>
          <a:off x="704850" y="5218233"/>
          <a:ext cx="205154" cy="200025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866775</xdr:colOff>
      <xdr:row>18</xdr:row>
      <xdr:rowOff>17583</xdr:rowOff>
    </xdr:from>
    <xdr:to>
      <xdr:col>1</xdr:col>
      <xdr:colOff>1071929</xdr:colOff>
      <xdr:row>18</xdr:row>
      <xdr:rowOff>217608</xdr:rowOff>
    </xdr:to>
    <xdr:sp macro="" textlink="">
      <xdr:nvSpPr>
        <xdr:cNvPr id="5" name="Rectangle 7"/>
        <xdr:cNvSpPr>
          <a:spLocks noChangeArrowheads="1"/>
        </xdr:cNvSpPr>
      </xdr:nvSpPr>
      <xdr:spPr bwMode="auto">
        <a:xfrm>
          <a:off x="1905000" y="5218233"/>
          <a:ext cx="205154" cy="200025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742950</xdr:colOff>
      <xdr:row>18</xdr:row>
      <xdr:rowOff>17583</xdr:rowOff>
    </xdr:from>
    <xdr:to>
      <xdr:col>2</xdr:col>
      <xdr:colOff>948104</xdr:colOff>
      <xdr:row>18</xdr:row>
      <xdr:rowOff>217608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3048000" y="5218233"/>
          <a:ext cx="205154" cy="200025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933450</xdr:colOff>
      <xdr:row>18</xdr:row>
      <xdr:rowOff>17583</xdr:rowOff>
    </xdr:from>
    <xdr:to>
      <xdr:col>4</xdr:col>
      <xdr:colOff>119429</xdr:colOff>
      <xdr:row>18</xdr:row>
      <xdr:rowOff>217608</xdr:rowOff>
    </xdr:to>
    <xdr:sp macro="" textlink="">
      <xdr:nvSpPr>
        <xdr:cNvPr id="11" name="Rectangle 7"/>
        <xdr:cNvSpPr>
          <a:spLocks noChangeArrowheads="1"/>
        </xdr:cNvSpPr>
      </xdr:nvSpPr>
      <xdr:spPr bwMode="auto">
        <a:xfrm>
          <a:off x="4305300" y="5218233"/>
          <a:ext cx="205154" cy="200025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57150</xdr:colOff>
      <xdr:row>2</xdr:row>
      <xdr:rowOff>775922</xdr:rowOff>
    </xdr:from>
    <xdr:to>
      <xdr:col>2</xdr:col>
      <xdr:colOff>290527</xdr:colOff>
      <xdr:row>4</xdr:row>
      <xdr:rowOff>180975</xdr:rowOff>
    </xdr:to>
    <xdr:pic>
      <xdr:nvPicPr>
        <xdr:cNvPr id="34" name="Рисунок 33">
          <a:extLst>
            <a:ext uri="{FF2B5EF4-FFF2-40B4-BE49-F238E27FC236}">
              <a16:creationId xmlns="" xmlns:a16="http://schemas.microsoft.com/office/drawing/2014/main" id="{3A9187A4-7863-4D9F-AAF2-D0723C9AC2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r="38124"/>
        <a:stretch/>
      </xdr:blipFill>
      <xdr:spPr>
        <a:xfrm>
          <a:off x="57150" y="1214072"/>
          <a:ext cx="2538427" cy="1005253"/>
        </a:xfrm>
        <a:prstGeom prst="rect">
          <a:avLst/>
        </a:prstGeom>
      </xdr:spPr>
    </xdr:pic>
    <xdr:clientData/>
  </xdr:twoCellAnchor>
  <xdr:twoCellAnchor>
    <xdr:from>
      <xdr:col>6</xdr:col>
      <xdr:colOff>9525</xdr:colOff>
      <xdr:row>52</xdr:row>
      <xdr:rowOff>57150</xdr:rowOff>
    </xdr:from>
    <xdr:to>
      <xdr:col>6</xdr:col>
      <xdr:colOff>214679</xdr:colOff>
      <xdr:row>53</xdr:row>
      <xdr:rowOff>38100</xdr:rowOff>
    </xdr:to>
    <xdr:sp macro="" textlink="">
      <xdr:nvSpPr>
        <xdr:cNvPr id="27" name="Rectangle 7"/>
        <xdr:cNvSpPr>
          <a:spLocks noChangeArrowheads="1"/>
        </xdr:cNvSpPr>
      </xdr:nvSpPr>
      <xdr:spPr bwMode="auto">
        <a:xfrm>
          <a:off x="6486525" y="17145000"/>
          <a:ext cx="205154" cy="17145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9525</xdr:colOff>
      <xdr:row>54</xdr:row>
      <xdr:rowOff>114300</xdr:rowOff>
    </xdr:from>
    <xdr:to>
      <xdr:col>6</xdr:col>
      <xdr:colOff>219075</xdr:colOff>
      <xdr:row>54</xdr:row>
      <xdr:rowOff>295275</xdr:rowOff>
    </xdr:to>
    <xdr:sp macro="" textlink="">
      <xdr:nvSpPr>
        <xdr:cNvPr id="37" name="Rectangle 7"/>
        <xdr:cNvSpPr>
          <a:spLocks noChangeArrowheads="1"/>
        </xdr:cNvSpPr>
      </xdr:nvSpPr>
      <xdr:spPr bwMode="auto">
        <a:xfrm>
          <a:off x="6486525" y="17449800"/>
          <a:ext cx="209550" cy="180975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1114425</xdr:colOff>
      <xdr:row>52</xdr:row>
      <xdr:rowOff>57150</xdr:rowOff>
    </xdr:from>
    <xdr:to>
      <xdr:col>6</xdr:col>
      <xdr:colOff>1319579</xdr:colOff>
      <xdr:row>53</xdr:row>
      <xdr:rowOff>38100</xdr:rowOff>
    </xdr:to>
    <xdr:sp macro="" textlink="">
      <xdr:nvSpPr>
        <xdr:cNvPr id="47" name="Rectangle 7"/>
        <xdr:cNvSpPr>
          <a:spLocks noChangeArrowheads="1"/>
        </xdr:cNvSpPr>
      </xdr:nvSpPr>
      <xdr:spPr bwMode="auto">
        <a:xfrm>
          <a:off x="7591425" y="17106900"/>
          <a:ext cx="205154" cy="17145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1114425</xdr:colOff>
      <xdr:row>54</xdr:row>
      <xdr:rowOff>114300</xdr:rowOff>
    </xdr:from>
    <xdr:to>
      <xdr:col>6</xdr:col>
      <xdr:colOff>1323975</xdr:colOff>
      <xdr:row>54</xdr:row>
      <xdr:rowOff>295275</xdr:rowOff>
    </xdr:to>
    <xdr:sp macro="" textlink="">
      <xdr:nvSpPr>
        <xdr:cNvPr id="48" name="Rectangle 7"/>
        <xdr:cNvSpPr>
          <a:spLocks noChangeArrowheads="1"/>
        </xdr:cNvSpPr>
      </xdr:nvSpPr>
      <xdr:spPr bwMode="auto">
        <a:xfrm>
          <a:off x="7591425" y="17411700"/>
          <a:ext cx="209550" cy="180975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552450</xdr:colOff>
      <xdr:row>18</xdr:row>
      <xdr:rowOff>46158</xdr:rowOff>
    </xdr:from>
    <xdr:to>
      <xdr:col>6</xdr:col>
      <xdr:colOff>757604</xdr:colOff>
      <xdr:row>18</xdr:row>
      <xdr:rowOff>246183</xdr:rowOff>
    </xdr:to>
    <xdr:sp macro="" textlink="">
      <xdr:nvSpPr>
        <xdr:cNvPr id="18" name="Rectangle 7"/>
        <xdr:cNvSpPr>
          <a:spLocks noChangeArrowheads="1"/>
        </xdr:cNvSpPr>
      </xdr:nvSpPr>
      <xdr:spPr bwMode="auto">
        <a:xfrm>
          <a:off x="7496175" y="3932358"/>
          <a:ext cx="205154" cy="200025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ctr"/>
          <a:r>
            <a:rPr lang="ru-RU"/>
            <a:t>м</a:t>
          </a:r>
        </a:p>
      </xdr:txBody>
    </xdr:sp>
    <xdr:clientData/>
  </xdr:twoCellAnchor>
  <xdr:twoCellAnchor>
    <xdr:from>
      <xdr:col>6</xdr:col>
      <xdr:colOff>857250</xdr:colOff>
      <xdr:row>18</xdr:row>
      <xdr:rowOff>46158</xdr:rowOff>
    </xdr:from>
    <xdr:to>
      <xdr:col>6</xdr:col>
      <xdr:colOff>1062404</xdr:colOff>
      <xdr:row>18</xdr:row>
      <xdr:rowOff>246183</xdr:rowOff>
    </xdr:to>
    <xdr:sp macro="" textlink="">
      <xdr:nvSpPr>
        <xdr:cNvPr id="19" name="Rectangle 7"/>
        <xdr:cNvSpPr>
          <a:spLocks noChangeArrowheads="1"/>
        </xdr:cNvSpPr>
      </xdr:nvSpPr>
      <xdr:spPr bwMode="auto">
        <a:xfrm>
          <a:off x="7800975" y="3932358"/>
          <a:ext cx="205154" cy="200025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ctr"/>
          <a:r>
            <a:rPr lang="ru-RU"/>
            <a:t>ж</a:t>
          </a:r>
        </a:p>
      </xdr:txBody>
    </xdr:sp>
    <xdr:clientData/>
  </xdr:twoCellAnchor>
  <xdr:twoCellAnchor>
    <xdr:from>
      <xdr:col>6</xdr:col>
      <xdr:colOff>1133475</xdr:colOff>
      <xdr:row>64</xdr:row>
      <xdr:rowOff>19050</xdr:rowOff>
    </xdr:from>
    <xdr:to>
      <xdr:col>6</xdr:col>
      <xdr:colOff>1338629</xdr:colOff>
      <xdr:row>64</xdr:row>
      <xdr:rowOff>219075</xdr:rowOff>
    </xdr:to>
    <xdr:sp macro="" textlink="">
      <xdr:nvSpPr>
        <xdr:cNvPr id="24" name="Rectangle 7"/>
        <xdr:cNvSpPr>
          <a:spLocks noChangeArrowheads="1"/>
        </xdr:cNvSpPr>
      </xdr:nvSpPr>
      <xdr:spPr bwMode="auto">
        <a:xfrm>
          <a:off x="7610475" y="20088225"/>
          <a:ext cx="205154" cy="200025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1133475</xdr:colOff>
      <xdr:row>65</xdr:row>
      <xdr:rowOff>9525</xdr:rowOff>
    </xdr:from>
    <xdr:to>
      <xdr:col>6</xdr:col>
      <xdr:colOff>1338629</xdr:colOff>
      <xdr:row>65</xdr:row>
      <xdr:rowOff>209550</xdr:rowOff>
    </xdr:to>
    <xdr:sp macro="" textlink="">
      <xdr:nvSpPr>
        <xdr:cNvPr id="25" name="Rectangle 7"/>
        <xdr:cNvSpPr>
          <a:spLocks noChangeArrowheads="1"/>
        </xdr:cNvSpPr>
      </xdr:nvSpPr>
      <xdr:spPr bwMode="auto">
        <a:xfrm>
          <a:off x="7610475" y="20345400"/>
          <a:ext cx="205154" cy="200025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1133475</xdr:colOff>
      <xdr:row>65</xdr:row>
      <xdr:rowOff>257175</xdr:rowOff>
    </xdr:from>
    <xdr:to>
      <xdr:col>6</xdr:col>
      <xdr:colOff>1338629</xdr:colOff>
      <xdr:row>66</xdr:row>
      <xdr:rowOff>180975</xdr:rowOff>
    </xdr:to>
    <xdr:sp macro="" textlink="">
      <xdr:nvSpPr>
        <xdr:cNvPr id="26" name="Rectangle 7"/>
        <xdr:cNvSpPr>
          <a:spLocks noChangeArrowheads="1"/>
        </xdr:cNvSpPr>
      </xdr:nvSpPr>
      <xdr:spPr bwMode="auto">
        <a:xfrm>
          <a:off x="7610475" y="20593050"/>
          <a:ext cx="205154" cy="200025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1143000</xdr:colOff>
      <xdr:row>69</xdr:row>
      <xdr:rowOff>47625</xdr:rowOff>
    </xdr:from>
    <xdr:to>
      <xdr:col>6</xdr:col>
      <xdr:colOff>1348154</xdr:colOff>
      <xdr:row>70</xdr:row>
      <xdr:rowOff>38100</xdr:rowOff>
    </xdr:to>
    <xdr:sp macro="" textlink="">
      <xdr:nvSpPr>
        <xdr:cNvPr id="31" name="Rectangle 7"/>
        <xdr:cNvSpPr>
          <a:spLocks noChangeArrowheads="1"/>
        </xdr:cNvSpPr>
      </xdr:nvSpPr>
      <xdr:spPr bwMode="auto">
        <a:xfrm>
          <a:off x="7620000" y="21555075"/>
          <a:ext cx="205154" cy="19050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1133475</xdr:colOff>
      <xdr:row>62</xdr:row>
      <xdr:rowOff>0</xdr:rowOff>
    </xdr:from>
    <xdr:to>
      <xdr:col>6</xdr:col>
      <xdr:colOff>1338629</xdr:colOff>
      <xdr:row>62</xdr:row>
      <xdr:rowOff>200025</xdr:rowOff>
    </xdr:to>
    <xdr:sp macro="" textlink="">
      <xdr:nvSpPr>
        <xdr:cNvPr id="21" name="Rectangle 7"/>
        <xdr:cNvSpPr>
          <a:spLocks noChangeArrowheads="1"/>
        </xdr:cNvSpPr>
      </xdr:nvSpPr>
      <xdr:spPr bwMode="auto">
        <a:xfrm>
          <a:off x="7610475" y="21278850"/>
          <a:ext cx="205154" cy="200025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1143000</xdr:colOff>
      <xdr:row>67</xdr:row>
      <xdr:rowOff>9525</xdr:rowOff>
    </xdr:from>
    <xdr:to>
      <xdr:col>6</xdr:col>
      <xdr:colOff>1348154</xdr:colOff>
      <xdr:row>68</xdr:row>
      <xdr:rowOff>0</xdr:rowOff>
    </xdr:to>
    <xdr:sp macro="" textlink="">
      <xdr:nvSpPr>
        <xdr:cNvPr id="28" name="Rectangle 7"/>
        <xdr:cNvSpPr>
          <a:spLocks noChangeArrowheads="1"/>
        </xdr:cNvSpPr>
      </xdr:nvSpPr>
      <xdr:spPr bwMode="auto">
        <a:xfrm>
          <a:off x="7620000" y="21116925"/>
          <a:ext cx="205154" cy="19050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1143000</xdr:colOff>
      <xdr:row>68</xdr:row>
      <xdr:rowOff>28575</xdr:rowOff>
    </xdr:from>
    <xdr:to>
      <xdr:col>6</xdr:col>
      <xdr:colOff>1348154</xdr:colOff>
      <xdr:row>69</xdr:row>
      <xdr:rowOff>9525</xdr:rowOff>
    </xdr:to>
    <xdr:sp macro="" textlink="">
      <xdr:nvSpPr>
        <xdr:cNvPr id="29" name="Rectangle 7"/>
        <xdr:cNvSpPr>
          <a:spLocks noChangeArrowheads="1"/>
        </xdr:cNvSpPr>
      </xdr:nvSpPr>
      <xdr:spPr bwMode="auto">
        <a:xfrm>
          <a:off x="7620000" y="21336000"/>
          <a:ext cx="205154" cy="180975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1143000</xdr:colOff>
      <xdr:row>70</xdr:row>
      <xdr:rowOff>66675</xdr:rowOff>
    </xdr:from>
    <xdr:to>
      <xdr:col>6</xdr:col>
      <xdr:colOff>1348154</xdr:colOff>
      <xdr:row>70</xdr:row>
      <xdr:rowOff>257175</xdr:rowOff>
    </xdr:to>
    <xdr:sp macro="" textlink="">
      <xdr:nvSpPr>
        <xdr:cNvPr id="30" name="Rectangle 7"/>
        <xdr:cNvSpPr>
          <a:spLocks noChangeArrowheads="1"/>
        </xdr:cNvSpPr>
      </xdr:nvSpPr>
      <xdr:spPr bwMode="auto">
        <a:xfrm>
          <a:off x="7620000" y="21774150"/>
          <a:ext cx="205154" cy="19050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266700</xdr:colOff>
      <xdr:row>0</xdr:row>
      <xdr:rowOff>85725</xdr:rowOff>
    </xdr:from>
    <xdr:to>
      <xdr:col>11</xdr:col>
      <xdr:colOff>266700</xdr:colOff>
      <xdr:row>6</xdr:row>
      <xdr:rowOff>1189264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29A56F1E-7A8F-4CD8-9D81-03265682EA20}"/>
            </a:ext>
          </a:extLst>
        </xdr:cNvPr>
        <xdr:cNvSpPr txBox="1"/>
      </xdr:nvSpPr>
      <xdr:spPr>
        <a:xfrm>
          <a:off x="5457825" y="85725"/>
          <a:ext cx="0" cy="46087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ru-RU" sz="1400">
              <a:latin typeface="Times New Roman" panose="02020603050405020304" pitchFamily="18" charset="0"/>
              <a:cs typeface="Times New Roman" panose="02020603050405020304" pitchFamily="18" charset="0"/>
            </a:rPr>
            <a:t>УТВЕРЖДАЮ</a:t>
          </a:r>
        </a:p>
        <a:p>
          <a:r>
            <a:rPr lang="ru-RU" sz="1400">
              <a:latin typeface="Times New Roman" panose="02020603050405020304" pitchFamily="18" charset="0"/>
              <a:cs typeface="Times New Roman" panose="02020603050405020304" pitchFamily="18" charset="0"/>
            </a:rPr>
            <a:t>Начальник Департамента по организации,</a:t>
          </a:r>
        </a:p>
        <a:p>
          <a:r>
            <a:rPr lang="ru-RU" sz="1400">
              <a:latin typeface="Times New Roman" panose="02020603050405020304" pitchFamily="18" charset="0"/>
              <a:cs typeface="Times New Roman" panose="02020603050405020304" pitchFamily="18" charset="0"/>
            </a:rPr>
            <a:t>оплате и мотивации труда ОАО «РЖД»</a:t>
          </a:r>
        </a:p>
        <a:p>
          <a:endParaRPr lang="ru-RU" sz="14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ru-RU" sz="14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400">
              <a:latin typeface="Times New Roman" panose="02020603050405020304" pitchFamily="18" charset="0"/>
              <a:cs typeface="Times New Roman" panose="02020603050405020304" pitchFamily="18" charset="0"/>
            </a:rPr>
            <a:t>__________________ В.Н. Никитин</a:t>
          </a:r>
        </a:p>
        <a:p>
          <a:endParaRPr lang="ru-RU" sz="14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400">
              <a:latin typeface="Times New Roman" panose="02020603050405020304" pitchFamily="18" charset="0"/>
              <a:cs typeface="Times New Roman" panose="02020603050405020304" pitchFamily="18" charset="0"/>
            </a:rPr>
            <a:t>"___" ____________ 2018 г.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72;&#1088;&#1072;&#1073;&#1072;&#1096;&#1077;&#1074;&#1072;&#1069;&#1041;/Desktop/&#1084;&#1086;&#1080;%20&#1076;&#1086;&#1082;&#1091;&#1084;&#1077;&#1085;&#1090;&#1099;/&#1082;&#1086;&#1085;&#1082;&#1091;&#1088;&#1089;/&#1050;&#1086;&#1087;&#1080;&#1103;%20&#1056;&#1077;&#1077;&#1089;&#1090;&#1088;%20&#1088;&#1072;&#1073;&#1086;&#1090;%204%20&#1090;&#1091;&#1088;&#1072;%20&#1050;&#1086;&#1085;&#1082;&#1091;&#1088;&#1089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2;&#1047;&#1058;-&#1062;&#1047;&#1058;&#1084;/&#1054;&#1094;&#1077;&#1085;&#1082;&#1072;&#1056;&#1072;&#1073;&#1086;&#1090;&#1085;&#1080;&#1082;&#1086;&#1074;(&#1050;&#1074;&#1055;&#1088;&#1077;&#1084;&#1080;&#1103;)/&#1062;&#1047;&#1058;_&#1056;&#1072;&#1089;&#1095;&#1077;&#1090;&#1050;&#1086;&#1101;&#1092;&#1050;&#1074;&#1055;&#1088;&#1077;&#1084;&#1080;&#1080;(III-200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 4 тура"/>
      <sheetName val="КодыРегионов"/>
      <sheetName val="участники 4 тура (2)"/>
      <sheetName val="с разбивкой по темам"/>
      <sheetName val="с разбивкой по темам (2)"/>
      <sheetName val="Лист1"/>
    </sheetNames>
    <sheetDataSet>
      <sheetData sheetId="0" refreshError="1"/>
      <sheetData sheetId="1">
        <row r="4">
          <cell r="D4" t="str">
            <v>ОКТ</v>
          </cell>
        </row>
        <row r="5">
          <cell r="D5" t="str">
            <v>КЛНГ</v>
          </cell>
        </row>
        <row r="6">
          <cell r="D6" t="str">
            <v>МОСК</v>
          </cell>
        </row>
        <row r="7">
          <cell r="D7" t="str">
            <v>ГОРЬК</v>
          </cell>
        </row>
        <row r="8">
          <cell r="D8" t="str">
            <v>СЕВ</v>
          </cell>
        </row>
        <row r="9">
          <cell r="D9" t="str">
            <v>С-КАВ</v>
          </cell>
        </row>
        <row r="10">
          <cell r="D10" t="str">
            <v>Ю-ВОСТ</v>
          </cell>
        </row>
        <row r="11">
          <cell r="D11" t="str">
            <v>ПРИВ</v>
          </cell>
        </row>
        <row r="12">
          <cell r="D12" t="str">
            <v>КБШ</v>
          </cell>
        </row>
        <row r="13">
          <cell r="D13" t="str">
            <v>СВЕРД</v>
          </cell>
        </row>
        <row r="14">
          <cell r="D14" t="str">
            <v>Ю-УР</v>
          </cell>
        </row>
        <row r="15">
          <cell r="D15" t="str">
            <v>З-СИБ</v>
          </cell>
        </row>
        <row r="16">
          <cell r="D16" t="str">
            <v>КРАС</v>
          </cell>
        </row>
        <row r="17">
          <cell r="D17" t="str">
            <v>В-СИБ</v>
          </cell>
        </row>
        <row r="18">
          <cell r="D18" t="str">
            <v>ЗАБ</v>
          </cell>
        </row>
        <row r="19">
          <cell r="D19" t="str">
            <v>ДВОСТ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I-2008"/>
      <sheetName val="Проверка"/>
      <sheetName val="Прил к приказу"/>
    </sheetNames>
    <sheetDataSet>
      <sheetData sheetId="0">
        <row r="22">
          <cell r="J22">
            <v>2.97</v>
          </cell>
        </row>
        <row r="24">
          <cell r="J24">
            <v>3.04</v>
          </cell>
        </row>
        <row r="25">
          <cell r="D25" t="str">
            <v>Гневашева
Анна Викторовна</v>
          </cell>
          <cell r="J25">
            <v>3</v>
          </cell>
        </row>
        <row r="26">
          <cell r="D26" t="str">
            <v>Колпакова
Маргарита Николаевна</v>
          </cell>
          <cell r="J26">
            <v>3.2</v>
          </cell>
        </row>
        <row r="27">
          <cell r="J27">
            <v>0</v>
          </cell>
        </row>
        <row r="28">
          <cell r="D28" t="str">
            <v>Поливанова
Наталья Геннадьевна</v>
          </cell>
          <cell r="J28">
            <v>3</v>
          </cell>
        </row>
        <row r="29">
          <cell r="D29" t="str">
            <v>Ком
Альфия Айратовна</v>
          </cell>
          <cell r="J29">
            <v>3.2</v>
          </cell>
        </row>
        <row r="30">
          <cell r="D30" t="str">
            <v>Дудникова
Галина Викторовна</v>
          </cell>
          <cell r="J30">
            <v>2.8</v>
          </cell>
        </row>
        <row r="31">
          <cell r="J31">
            <v>2.93</v>
          </cell>
        </row>
        <row r="32">
          <cell r="D32" t="str">
            <v>Хромова
Ирина Борисовна</v>
          </cell>
          <cell r="J32">
            <v>3</v>
          </cell>
        </row>
        <row r="33">
          <cell r="D33" t="str">
            <v>Мазин
Андрей Александрович</v>
          </cell>
          <cell r="J33">
            <v>3</v>
          </cell>
        </row>
        <row r="34">
          <cell r="D34" t="str">
            <v>Занегина
Наталия Владимировна</v>
          </cell>
          <cell r="J34">
            <v>3</v>
          </cell>
        </row>
        <row r="35">
          <cell r="D35" t="str">
            <v>Нечаев
Сергей Константинович</v>
          </cell>
          <cell r="J35">
            <v>3</v>
          </cell>
        </row>
        <row r="36">
          <cell r="D36" t="str">
            <v>Сазонова
Елена Леонидовна</v>
          </cell>
          <cell r="J36">
            <v>3.2</v>
          </cell>
        </row>
        <row r="37">
          <cell r="D37" t="str">
            <v>Тоцкий
Евгений Александрович</v>
          </cell>
          <cell r="J37">
            <v>2.4</v>
          </cell>
        </row>
        <row r="38">
          <cell r="J38">
            <v>2.95</v>
          </cell>
        </row>
        <row r="39">
          <cell r="J39">
            <v>0</v>
          </cell>
        </row>
        <row r="40">
          <cell r="D40" t="str">
            <v>Путятина
Ольга Викторовна</v>
          </cell>
          <cell r="J40">
            <v>3.2</v>
          </cell>
        </row>
        <row r="41">
          <cell r="D41" t="str">
            <v>Сорока
Елена Александровна</v>
          </cell>
          <cell r="J41">
            <v>3</v>
          </cell>
        </row>
        <row r="42">
          <cell r="D42" t="str">
            <v>Блажная
Марина Владимировна</v>
          </cell>
          <cell r="J42">
            <v>3.2</v>
          </cell>
        </row>
        <row r="43">
          <cell r="D43" t="str">
            <v>Зубрилина
Валерия Валерьевна</v>
          </cell>
          <cell r="J43">
            <v>2.4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0"/>
  <sheetViews>
    <sheetView showGridLines="0" view="pageBreakPreview" zoomScaleNormal="100" zoomScaleSheetLayoutView="100" workbookViewId="0">
      <selection activeCell="B72" sqref="B72"/>
    </sheetView>
  </sheetViews>
  <sheetFormatPr defaultColWidth="0" defaultRowHeight="15.75" zeroHeight="1" x14ac:dyDescent="0.25"/>
  <cols>
    <col min="1" max="1" width="13.625" customWidth="1"/>
    <col min="2" max="2" width="16.625" customWidth="1"/>
    <col min="3" max="3" width="14" customWidth="1"/>
    <col min="4" max="4" width="13.375" customWidth="1"/>
    <col min="5" max="5" width="15.625" customWidth="1"/>
    <col min="6" max="6" width="11.75" customWidth="1"/>
    <col min="7" max="7" width="22.75" customWidth="1"/>
    <col min="8" max="16384" width="9" hidden="1"/>
  </cols>
  <sheetData>
    <row r="1" spans="1:7" ht="18.75" x14ac:dyDescent="0.25">
      <c r="E1" s="52"/>
    </row>
    <row r="2" spans="1:7" ht="16.5" x14ac:dyDescent="0.25">
      <c r="F2" s="56" t="s">
        <v>53</v>
      </c>
      <c r="G2" s="56"/>
    </row>
    <row r="3" spans="1:7" ht="78.75" customHeight="1" x14ac:dyDescent="0.25">
      <c r="F3" s="140" t="s">
        <v>54</v>
      </c>
      <c r="G3" s="140"/>
    </row>
    <row r="4" spans="1:7" ht="47.25" customHeight="1" x14ac:dyDescent="0.25">
      <c r="F4" s="55"/>
      <c r="G4" s="55"/>
    </row>
    <row r="5" spans="1:7" x14ac:dyDescent="0.25">
      <c r="E5" s="53"/>
      <c r="F5" s="53"/>
    </row>
    <row r="6" spans="1:7" s="1" customFormat="1" ht="21.75" customHeight="1" thickBot="1" x14ac:dyDescent="0.3">
      <c r="A6" s="37" t="s">
        <v>45</v>
      </c>
      <c r="B6" s="37"/>
      <c r="C6" s="37"/>
      <c r="D6" s="37"/>
      <c r="E6" s="54"/>
      <c r="F6" s="54"/>
      <c r="G6" s="2"/>
    </row>
    <row r="7" spans="1:7" ht="16.5" thickTop="1" x14ac:dyDescent="0.25">
      <c r="A7" t="s">
        <v>42</v>
      </c>
    </row>
    <row r="8" spans="1:7" x14ac:dyDescent="0.25"/>
    <row r="9" spans="1:7" x14ac:dyDescent="0.25"/>
    <row r="10" spans="1:7" s="3" customFormat="1" ht="18" customHeight="1" x14ac:dyDescent="0.25">
      <c r="A10" s="158" t="s">
        <v>21</v>
      </c>
    </row>
    <row r="11" spans="1:7" s="3" customFormat="1" ht="18" customHeight="1" x14ac:dyDescent="0.25">
      <c r="A11" s="158"/>
      <c r="B11" s="151"/>
      <c r="C11" s="151"/>
      <c r="D11" s="151"/>
      <c r="E11" s="151"/>
      <c r="F11" s="151"/>
      <c r="G11" s="151"/>
    </row>
    <row r="12" spans="1:7" s="3" customFormat="1" ht="24.75" customHeight="1" x14ac:dyDescent="0.25">
      <c r="A12" s="4" t="s">
        <v>7</v>
      </c>
      <c r="B12" s="151"/>
      <c r="C12" s="151"/>
      <c r="D12" s="151"/>
      <c r="E12" s="151"/>
      <c r="F12" s="151"/>
      <c r="G12" s="151"/>
    </row>
    <row r="13" spans="1:7" s="3" customFormat="1" ht="26.25" customHeight="1" x14ac:dyDescent="0.25">
      <c r="A13" s="4" t="s">
        <v>8</v>
      </c>
      <c r="B13" s="159"/>
      <c r="C13" s="159"/>
      <c r="D13" s="159"/>
      <c r="E13" s="159"/>
      <c r="F13" s="159"/>
      <c r="G13" s="159"/>
    </row>
    <row r="14" spans="1:7" s="3" customFormat="1" ht="15" x14ac:dyDescent="0.25"/>
    <row r="15" spans="1:7" s="3" customFormat="1" ht="6" customHeight="1" x14ac:dyDescent="0.25"/>
    <row r="16" spans="1:7" s="3" customFormat="1" ht="24.75" customHeight="1" x14ac:dyDescent="0.25">
      <c r="A16" s="5" t="s">
        <v>50</v>
      </c>
      <c r="B16" s="6"/>
      <c r="C16" s="6"/>
      <c r="D16" s="6"/>
    </row>
    <row r="17" spans="1:26" s="3" customFormat="1" ht="20.25" customHeight="1" x14ac:dyDescent="0.25">
      <c r="F17" s="5" t="s">
        <v>27</v>
      </c>
      <c r="G17" s="7" t="s">
        <v>40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s="3" customFormat="1" ht="5.0999999999999996" customHeight="1" x14ac:dyDescent="0.25">
      <c r="A18" s="5"/>
      <c r="B18" s="6"/>
      <c r="C18" s="6"/>
      <c r="D18" s="6"/>
      <c r="F18" s="5"/>
      <c r="G18" s="5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s="10" customFormat="1" ht="23.25" customHeight="1" x14ac:dyDescent="0.25">
      <c r="A19" s="32" t="s">
        <v>18</v>
      </c>
      <c r="B19" s="32" t="s">
        <v>16</v>
      </c>
      <c r="C19" s="32" t="s">
        <v>17</v>
      </c>
      <c r="D19" s="32" t="s">
        <v>15</v>
      </c>
      <c r="F19" s="16" t="s">
        <v>24</v>
      </c>
      <c r="G19" s="12"/>
    </row>
    <row r="20" spans="1:26" s="10" customFormat="1" ht="23.25" customHeight="1" x14ac:dyDescent="0.25">
      <c r="A20" s="32"/>
      <c r="B20" s="32"/>
      <c r="C20" s="32"/>
      <c r="D20" s="32"/>
      <c r="F20" s="16"/>
      <c r="G20" s="12"/>
    </row>
    <row r="21" spans="1:26" s="9" customFormat="1" ht="18" customHeight="1" x14ac:dyDescent="0.25">
      <c r="A21" s="36" t="s">
        <v>37</v>
      </c>
      <c r="C21" s="5"/>
      <c r="D21" s="5"/>
      <c r="E21" s="5"/>
      <c r="F21" s="5"/>
    </row>
    <row r="22" spans="1:26" s="9" customFormat="1" ht="5.0999999999999996" customHeight="1" x14ac:dyDescent="0.25">
      <c r="A22" s="36"/>
      <c r="C22" s="5"/>
      <c r="D22" s="5"/>
      <c r="E22" s="5"/>
      <c r="F22" s="5"/>
    </row>
    <row r="23" spans="1:26" s="3" customFormat="1" ht="15" x14ac:dyDescent="0.25">
      <c r="A23" s="10" t="s">
        <v>22</v>
      </c>
    </row>
    <row r="24" spans="1:26" s="3" customFormat="1" ht="21" customHeight="1" x14ac:dyDescent="0.25">
      <c r="A24" s="161" t="s">
        <v>3</v>
      </c>
      <c r="B24" s="19" t="s">
        <v>1</v>
      </c>
      <c r="C24" s="20"/>
      <c r="D24" s="20"/>
      <c r="E24" s="20"/>
      <c r="F24" s="20"/>
      <c r="G24" s="19" t="s">
        <v>0</v>
      </c>
    </row>
    <row r="25" spans="1:26" s="3" customFormat="1" ht="84" customHeight="1" x14ac:dyDescent="0.25">
      <c r="A25" s="162"/>
      <c r="B25" s="13"/>
      <c r="C25" s="13"/>
      <c r="D25" s="13"/>
      <c r="E25" s="13"/>
      <c r="F25" s="13"/>
      <c r="G25" s="21"/>
    </row>
    <row r="26" spans="1:26" s="3" customFormat="1" ht="21" customHeight="1" x14ac:dyDescent="0.25">
      <c r="A26" s="162"/>
      <c r="B26" s="20" t="s">
        <v>2</v>
      </c>
      <c r="C26" s="20"/>
      <c r="D26" s="20"/>
      <c r="E26" s="20"/>
      <c r="F26" s="20"/>
      <c r="G26" s="19" t="s">
        <v>0</v>
      </c>
    </row>
    <row r="27" spans="1:26" s="3" customFormat="1" ht="81" customHeight="1" x14ac:dyDescent="0.25">
      <c r="A27" s="163"/>
      <c r="B27" s="22"/>
      <c r="C27" s="23"/>
      <c r="D27" s="23"/>
      <c r="E27" s="23"/>
      <c r="F27" s="23"/>
      <c r="G27" s="22"/>
    </row>
    <row r="28" spans="1:26" s="4" customFormat="1" ht="21" customHeight="1" x14ac:dyDescent="0.25">
      <c r="A28" s="6" t="s">
        <v>5</v>
      </c>
      <c r="B28" s="6"/>
      <c r="C28" s="6"/>
      <c r="D28" s="6"/>
      <c r="E28" s="6"/>
      <c r="F28" s="6"/>
      <c r="G28" s="6"/>
    </row>
    <row r="29" spans="1:26" s="9" customFormat="1" ht="95.25" customHeight="1" x14ac:dyDescent="0.25">
      <c r="A29" s="151"/>
      <c r="B29" s="151"/>
      <c r="C29" s="151"/>
      <c r="D29" s="151"/>
      <c r="E29" s="151"/>
      <c r="F29" s="151"/>
      <c r="G29" s="151"/>
    </row>
    <row r="30" spans="1:26" s="9" customFormat="1" ht="18" customHeight="1" x14ac:dyDescent="0.25">
      <c r="A30" s="36" t="s">
        <v>38</v>
      </c>
      <c r="C30" s="5"/>
      <c r="D30" s="5"/>
      <c r="E30" s="5"/>
      <c r="F30" s="5"/>
    </row>
    <row r="31" spans="1:26" s="9" customFormat="1" ht="5.0999999999999996" customHeight="1" x14ac:dyDescent="0.25">
      <c r="A31" s="36"/>
      <c r="C31" s="5"/>
      <c r="D31" s="5"/>
      <c r="E31" s="5"/>
      <c r="F31" s="5"/>
    </row>
    <row r="32" spans="1:26" s="10" customFormat="1" ht="21.75" customHeight="1" x14ac:dyDescent="0.25">
      <c r="A32" s="10" t="s">
        <v>22</v>
      </c>
      <c r="B32" s="25"/>
      <c r="C32" s="25"/>
      <c r="D32" s="25"/>
      <c r="E32" s="25"/>
      <c r="F32" s="25"/>
      <c r="G32" s="25"/>
    </row>
    <row r="33" spans="1:7" s="3" customFormat="1" ht="21" customHeight="1" x14ac:dyDescent="0.25">
      <c r="A33" s="161" t="s">
        <v>4</v>
      </c>
      <c r="B33" s="20" t="s">
        <v>1</v>
      </c>
      <c r="C33" s="20"/>
      <c r="D33" s="20"/>
      <c r="E33" s="20"/>
      <c r="F33" s="20"/>
      <c r="G33" s="19" t="s">
        <v>0</v>
      </c>
    </row>
    <row r="34" spans="1:7" s="3" customFormat="1" ht="75.75" customHeight="1" x14ac:dyDescent="0.25">
      <c r="A34" s="162"/>
      <c r="B34" s="13"/>
      <c r="C34" s="13"/>
      <c r="D34" s="13"/>
      <c r="E34" s="13"/>
      <c r="F34" s="13"/>
      <c r="G34" s="21"/>
    </row>
    <row r="35" spans="1:7" s="3" customFormat="1" ht="21" customHeight="1" x14ac:dyDescent="0.25">
      <c r="A35" s="162"/>
      <c r="B35" s="20" t="s">
        <v>2</v>
      </c>
      <c r="C35" s="20"/>
      <c r="D35" s="20"/>
      <c r="E35" s="20"/>
      <c r="F35" s="20"/>
      <c r="G35" s="19" t="s">
        <v>0</v>
      </c>
    </row>
    <row r="36" spans="1:7" s="3" customFormat="1" ht="75.75" customHeight="1" x14ac:dyDescent="0.25">
      <c r="A36" s="163"/>
      <c r="B36" s="26"/>
      <c r="C36" s="26"/>
      <c r="D36" s="26"/>
      <c r="E36" s="26"/>
      <c r="F36" s="26"/>
      <c r="G36" s="27"/>
    </row>
    <row r="37" spans="1:7" s="4" customFormat="1" ht="21" customHeight="1" x14ac:dyDescent="0.25">
      <c r="A37" s="20" t="s">
        <v>6</v>
      </c>
      <c r="B37" s="20"/>
      <c r="C37" s="20"/>
      <c r="D37" s="20"/>
      <c r="E37" s="20"/>
      <c r="F37" s="20"/>
      <c r="G37" s="20"/>
    </row>
    <row r="38" spans="1:7" s="3" customFormat="1" ht="83.25" customHeight="1" x14ac:dyDescent="0.25">
      <c r="A38" s="164"/>
      <c r="B38" s="164"/>
      <c r="C38" s="164"/>
      <c r="D38" s="164"/>
      <c r="E38" s="164"/>
      <c r="F38" s="164"/>
      <c r="G38" s="165"/>
    </row>
    <row r="39" spans="1:7" s="4" customFormat="1" ht="15" x14ac:dyDescent="0.25">
      <c r="A39" s="28"/>
      <c r="B39" s="28" t="s">
        <v>26</v>
      </c>
      <c r="C39" s="28"/>
      <c r="D39" s="28"/>
      <c r="E39" s="28"/>
      <c r="F39" s="28"/>
      <c r="G39" s="28"/>
    </row>
    <row r="40" spans="1:7" s="4" customFormat="1" ht="18.75" customHeight="1" x14ac:dyDescent="0.25">
      <c r="A40" s="6"/>
      <c r="B40" s="6" t="s">
        <v>12</v>
      </c>
      <c r="C40" s="6"/>
      <c r="D40" s="6"/>
      <c r="E40" s="6"/>
      <c r="F40" s="6"/>
      <c r="G40" s="24"/>
    </row>
    <row r="41" spans="1:7" s="4" customFormat="1" ht="18.75" customHeight="1" x14ac:dyDescent="0.25">
      <c r="A41" s="6"/>
      <c r="B41" s="29" t="s">
        <v>9</v>
      </c>
      <c r="C41" s="29"/>
      <c r="D41" s="29"/>
      <c r="E41" s="29"/>
      <c r="F41" s="29"/>
      <c r="G41" s="28"/>
    </row>
    <row r="42" spans="1:7" s="4" customFormat="1" ht="18.75" customHeight="1" x14ac:dyDescent="0.25">
      <c r="A42" s="6"/>
      <c r="B42" s="30" t="s">
        <v>10</v>
      </c>
      <c r="C42" s="30"/>
      <c r="D42" s="30"/>
      <c r="E42" s="30"/>
      <c r="F42" s="30"/>
      <c r="G42" s="24"/>
    </row>
    <row r="43" spans="1:7" s="4" customFormat="1" ht="18.75" customHeight="1" x14ac:dyDescent="0.25">
      <c r="A43" s="6"/>
      <c r="B43" s="30" t="s">
        <v>11</v>
      </c>
      <c r="C43" s="30"/>
      <c r="D43" s="30"/>
      <c r="E43" s="30"/>
      <c r="F43" s="30"/>
      <c r="G43" s="24"/>
    </row>
    <row r="44" spans="1:7" s="3" customFormat="1" ht="15" x14ac:dyDescent="0.25">
      <c r="A44" s="9"/>
      <c r="B44" s="9"/>
      <c r="C44" s="9"/>
      <c r="D44" s="9"/>
      <c r="E44" s="9"/>
      <c r="F44" s="9"/>
      <c r="G44" s="9"/>
    </row>
    <row r="45" spans="1:7" s="4" customFormat="1" ht="18.75" customHeight="1" x14ac:dyDescent="0.25">
      <c r="A45" s="6" t="s">
        <v>14</v>
      </c>
      <c r="B45" s="6"/>
      <c r="C45" s="6"/>
      <c r="D45" s="6"/>
      <c r="E45" s="6"/>
      <c r="F45" s="6"/>
      <c r="G45" s="24"/>
    </row>
    <row r="46" spans="1:7" s="3" customFormat="1" ht="15" x14ac:dyDescent="0.25">
      <c r="A46" s="9"/>
      <c r="B46" s="9"/>
      <c r="C46" s="9"/>
      <c r="D46" s="9"/>
      <c r="E46" s="9"/>
      <c r="F46" s="9"/>
      <c r="G46" s="9"/>
    </row>
    <row r="47" spans="1:7" s="3" customFormat="1" ht="15" x14ac:dyDescent="0.25">
      <c r="A47" s="31" t="s">
        <v>13</v>
      </c>
      <c r="B47" s="31"/>
      <c r="C47" s="31"/>
      <c r="D47" s="31"/>
      <c r="E47" s="31"/>
      <c r="F47" s="31"/>
      <c r="G47" s="31"/>
    </row>
    <row r="48" spans="1:7" s="3" customFormat="1" ht="111" customHeight="1" x14ac:dyDescent="0.25">
      <c r="A48" s="160"/>
      <c r="B48" s="160"/>
      <c r="C48" s="160"/>
      <c r="D48" s="160"/>
      <c r="E48" s="160"/>
      <c r="F48" s="160"/>
      <c r="G48" s="160"/>
    </row>
    <row r="49" spans="1:7" s="3" customFormat="1" ht="5.0999999999999996" customHeight="1" x14ac:dyDescent="0.25">
      <c r="A49" s="4"/>
      <c r="B49" s="11"/>
      <c r="C49" s="11"/>
      <c r="D49" s="11"/>
      <c r="E49" s="11"/>
      <c r="F49" s="11"/>
      <c r="G49" s="11"/>
    </row>
    <row r="50" spans="1:7" s="9" customFormat="1" ht="15" x14ac:dyDescent="0.25">
      <c r="A50" s="35" t="s">
        <v>28</v>
      </c>
      <c r="C50" s="5"/>
      <c r="D50" s="5"/>
      <c r="E50" s="5"/>
      <c r="F50" s="5"/>
    </row>
    <row r="51" spans="1:7" s="9" customFormat="1" ht="4.5" customHeight="1" x14ac:dyDescent="0.25">
      <c r="A51" s="35"/>
      <c r="C51" s="5"/>
      <c r="D51" s="5"/>
      <c r="E51" s="5"/>
      <c r="F51" s="5"/>
    </row>
    <row r="52" spans="1:7" s="9" customFormat="1" ht="15.75" customHeight="1" x14ac:dyDescent="0.25">
      <c r="A52" s="141" t="s">
        <v>19</v>
      </c>
      <c r="B52" s="141"/>
      <c r="C52" s="141"/>
      <c r="D52" s="141"/>
      <c r="E52" s="142"/>
      <c r="F52" s="40"/>
      <c r="G52" s="41" t="s">
        <v>44</v>
      </c>
    </row>
    <row r="53" spans="1:7" s="3" customFormat="1" ht="15" customHeight="1" x14ac:dyDescent="0.25">
      <c r="A53" s="143"/>
      <c r="B53" s="143"/>
      <c r="C53" s="143"/>
      <c r="D53" s="143"/>
      <c r="E53" s="144"/>
      <c r="F53" s="12"/>
      <c r="G53" s="12"/>
    </row>
    <row r="54" spans="1:7" s="3" customFormat="1" ht="5.0999999999999996" customHeight="1" x14ac:dyDescent="0.25">
      <c r="A54" s="8"/>
      <c r="B54" s="15"/>
      <c r="C54" s="15"/>
      <c r="D54" s="15"/>
      <c r="E54" s="38"/>
      <c r="F54" s="14"/>
      <c r="G54" s="12"/>
    </row>
    <row r="55" spans="1:7" s="3" customFormat="1" ht="30" customHeight="1" x14ac:dyDescent="0.25">
      <c r="A55" s="151" t="s">
        <v>41</v>
      </c>
      <c r="B55" s="151"/>
      <c r="C55" s="151"/>
      <c r="D55" s="151"/>
      <c r="E55" s="149"/>
      <c r="F55" s="12"/>
      <c r="G55" s="12"/>
    </row>
    <row r="56" spans="1:7" s="3" customFormat="1" ht="5.0999999999999996" customHeight="1" x14ac:dyDescent="0.25">
      <c r="A56" s="8"/>
      <c r="B56" s="15"/>
      <c r="C56" s="15"/>
      <c r="D56" s="15"/>
      <c r="E56" s="39"/>
      <c r="F56" s="15"/>
      <c r="G56" s="15"/>
    </row>
    <row r="57" spans="1:7" s="3" customFormat="1" ht="17.25" customHeight="1" x14ac:dyDescent="0.25">
      <c r="A57" s="16" t="s">
        <v>29</v>
      </c>
      <c r="B57" s="16"/>
      <c r="C57" s="16"/>
      <c r="D57" s="16"/>
      <c r="E57" s="38"/>
      <c r="F57" s="9"/>
      <c r="G57" s="17" t="s">
        <v>36</v>
      </c>
    </row>
    <row r="58" spans="1:7" s="3" customFormat="1" ht="5.0999999999999996" customHeight="1" x14ac:dyDescent="0.25">
      <c r="A58" s="42"/>
      <c r="B58" s="42"/>
      <c r="C58" s="42"/>
      <c r="D58" s="42"/>
      <c r="E58" s="42"/>
      <c r="F58" s="42"/>
      <c r="G58" s="41"/>
    </row>
    <row r="59" spans="1:7" s="9" customFormat="1" ht="102.75" customHeight="1" x14ac:dyDescent="0.25">
      <c r="A59" s="34" t="s">
        <v>23</v>
      </c>
      <c r="B59" s="34"/>
      <c r="C59" s="34"/>
      <c r="D59" s="34"/>
      <c r="E59" s="34"/>
      <c r="F59" s="34"/>
      <c r="G59" s="34"/>
    </row>
    <row r="60" spans="1:7" s="9" customFormat="1" ht="18" customHeight="1" x14ac:dyDescent="0.25">
      <c r="A60" s="5" t="s">
        <v>30</v>
      </c>
      <c r="D60" s="5"/>
      <c r="E60" s="5"/>
      <c r="F60" s="5"/>
    </row>
    <row r="61" spans="1:7" s="9" customFormat="1" ht="3" customHeight="1" x14ac:dyDescent="0.25">
      <c r="A61" s="5"/>
      <c r="C61" s="5"/>
      <c r="D61" s="5"/>
      <c r="E61" s="5"/>
      <c r="F61" s="5"/>
    </row>
    <row r="62" spans="1:7" s="9" customFormat="1" ht="18" customHeight="1" x14ac:dyDescent="0.25">
      <c r="A62" s="152" t="s">
        <v>46</v>
      </c>
      <c r="B62" s="152"/>
      <c r="C62" s="152"/>
      <c r="D62" s="152"/>
      <c r="E62" s="153"/>
      <c r="F62" s="46" t="s">
        <v>47</v>
      </c>
      <c r="G62" s="45"/>
    </row>
    <row r="63" spans="1:7" s="9" customFormat="1" ht="21" customHeight="1" x14ac:dyDescent="0.25">
      <c r="A63" s="154"/>
      <c r="B63" s="154"/>
      <c r="C63" s="154"/>
      <c r="D63" s="154"/>
      <c r="E63" s="155"/>
      <c r="F63" s="47" t="s">
        <v>48</v>
      </c>
      <c r="G63" s="8"/>
    </row>
    <row r="64" spans="1:7" s="9" customFormat="1" ht="13.5" customHeight="1" x14ac:dyDescent="0.25">
      <c r="A64" s="156"/>
      <c r="B64" s="156"/>
      <c r="C64" s="156"/>
      <c r="D64" s="156"/>
      <c r="E64" s="157"/>
      <c r="F64" s="48" t="s">
        <v>49</v>
      </c>
      <c r="G64" s="33"/>
    </row>
    <row r="65" spans="1:7" s="9" customFormat="1" ht="21" customHeight="1" x14ac:dyDescent="0.25">
      <c r="A65" s="145" t="s">
        <v>39</v>
      </c>
      <c r="B65" s="146"/>
      <c r="C65" s="146"/>
      <c r="D65" s="146"/>
      <c r="E65" s="146"/>
      <c r="F65" s="46"/>
      <c r="G65" s="45" t="s">
        <v>32</v>
      </c>
    </row>
    <row r="66" spans="1:7" s="9" customFormat="1" ht="21.75" customHeight="1" x14ac:dyDescent="0.25">
      <c r="A66" s="147"/>
      <c r="B66" s="148"/>
      <c r="C66" s="148"/>
      <c r="D66" s="148"/>
      <c r="E66" s="148"/>
      <c r="F66" s="43"/>
      <c r="G66" s="8" t="s">
        <v>33</v>
      </c>
    </row>
    <row r="67" spans="1:7" s="9" customFormat="1" ht="18.75" customHeight="1" x14ac:dyDescent="0.25">
      <c r="A67" s="149"/>
      <c r="B67" s="150"/>
      <c r="C67" s="150"/>
      <c r="D67" s="150"/>
      <c r="E67" s="150"/>
      <c r="F67" s="44"/>
      <c r="G67" s="33" t="s">
        <v>31</v>
      </c>
    </row>
    <row r="68" spans="1:7" s="31" customFormat="1" ht="15.75" customHeight="1" x14ac:dyDescent="0.25">
      <c r="A68" s="9" t="s">
        <v>25</v>
      </c>
      <c r="B68" s="16"/>
      <c r="C68" s="16"/>
      <c r="D68" s="16"/>
      <c r="E68" s="38"/>
      <c r="F68" s="9"/>
      <c r="G68" s="8" t="s">
        <v>43</v>
      </c>
    </row>
    <row r="69" spans="1:7" s="31" customFormat="1" ht="15.75" customHeight="1" x14ac:dyDescent="0.25">
      <c r="A69" s="9"/>
      <c r="B69" s="16"/>
      <c r="C69" s="16"/>
      <c r="D69" s="16"/>
      <c r="E69" s="38"/>
      <c r="F69" s="9"/>
      <c r="G69" s="8" t="s">
        <v>34</v>
      </c>
    </row>
    <row r="70" spans="1:7" s="9" customFormat="1" ht="15.75" customHeight="1" x14ac:dyDescent="0.25">
      <c r="B70" s="16"/>
      <c r="C70" s="16"/>
      <c r="D70" s="16"/>
      <c r="E70" s="38"/>
      <c r="G70" s="8" t="s">
        <v>35</v>
      </c>
    </row>
    <row r="71" spans="1:7" s="9" customFormat="1" ht="21" customHeight="1" x14ac:dyDescent="0.25">
      <c r="A71" s="16"/>
      <c r="B71" s="16"/>
      <c r="C71" s="16"/>
      <c r="D71" s="16"/>
      <c r="E71" s="49"/>
      <c r="F71" s="8"/>
      <c r="G71" s="8" t="s">
        <v>20</v>
      </c>
    </row>
    <row r="72" spans="1:7" s="18" customFormat="1" ht="93.75" customHeight="1" x14ac:dyDescent="0.25">
      <c r="A72" s="51"/>
      <c r="B72" s="51"/>
      <c r="C72" s="51"/>
      <c r="D72" s="51"/>
      <c r="E72" s="51"/>
      <c r="F72" s="51"/>
      <c r="G72" s="51"/>
    </row>
    <row r="73" spans="1:7" x14ac:dyDescent="0.25"/>
    <row r="74" spans="1:7" x14ac:dyDescent="0.25">
      <c r="A74" s="50" t="s">
        <v>51</v>
      </c>
    </row>
    <row r="75" spans="1:7" x14ac:dyDescent="0.25">
      <c r="A75" t="s">
        <v>52</v>
      </c>
    </row>
    <row r="76" spans="1:7" hidden="1" x14ac:dyDescent="0.25"/>
    <row r="77" spans="1:7" hidden="1" x14ac:dyDescent="0.25"/>
    <row r="78" spans="1:7" hidden="1" x14ac:dyDescent="0.25"/>
    <row r="79" spans="1:7" hidden="1" x14ac:dyDescent="0.25"/>
    <row r="80" spans="1:7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</sheetData>
  <mergeCells count="14">
    <mergeCell ref="F3:G3"/>
    <mergeCell ref="A52:E53"/>
    <mergeCell ref="A65:E67"/>
    <mergeCell ref="A55:E55"/>
    <mergeCell ref="A62:E64"/>
    <mergeCell ref="A10:A11"/>
    <mergeCell ref="B11:G11"/>
    <mergeCell ref="B12:G12"/>
    <mergeCell ref="B13:G13"/>
    <mergeCell ref="A48:G48"/>
    <mergeCell ref="A24:A27"/>
    <mergeCell ref="A29:G29"/>
    <mergeCell ref="A33:A36"/>
    <mergeCell ref="A38:G38"/>
  </mergeCells>
  <printOptions horizontalCentered="1" verticalCentered="1"/>
  <pageMargins left="0.19685039370078741" right="0.19685039370078741" top="0.39370078740157483" bottom="0.39370078740157483" header="0.11811023622047245" footer="0.11811023622047245"/>
  <pageSetup paperSize="9" scale="77" fitToHeight="2" orientation="portrait" r:id="rId1"/>
  <rowBreaks count="1" manualBreakCount="1">
    <brk id="36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B23"/>
  <sheetViews>
    <sheetView zoomScale="85" zoomScaleNormal="85" workbookViewId="0">
      <selection activeCell="H23" sqref="H23"/>
    </sheetView>
  </sheetViews>
  <sheetFormatPr defaultRowHeight="15.75" x14ac:dyDescent="0.25"/>
  <cols>
    <col min="1" max="1" width="23.25" customWidth="1"/>
  </cols>
  <sheetData>
    <row r="2" spans="1:28" x14ac:dyDescent="0.25">
      <c r="A2" s="166"/>
      <c r="B2" s="166"/>
      <c r="C2" s="166"/>
      <c r="D2" s="166"/>
      <c r="E2" s="166"/>
      <c r="F2" s="166"/>
      <c r="G2" s="166" t="s">
        <v>115</v>
      </c>
      <c r="H2" s="166"/>
      <c r="I2" s="166"/>
      <c r="J2" s="166"/>
      <c r="K2" s="166"/>
      <c r="L2" s="166"/>
      <c r="M2" s="166" t="s">
        <v>116</v>
      </c>
      <c r="N2" s="166"/>
      <c r="O2" s="166"/>
      <c r="P2" s="166"/>
      <c r="Q2" s="166"/>
      <c r="R2" s="166"/>
      <c r="S2" s="166"/>
      <c r="T2" s="166" t="s">
        <v>117</v>
      </c>
      <c r="U2" s="166"/>
      <c r="V2" s="166"/>
      <c r="W2" s="166"/>
      <c r="X2" s="166"/>
      <c r="Y2" s="166"/>
      <c r="Z2" s="166"/>
      <c r="AA2" s="166"/>
    </row>
    <row r="3" spans="1:28" ht="141.75" x14ac:dyDescent="0.25">
      <c r="A3" s="124" t="s">
        <v>92</v>
      </c>
      <c r="B3" s="166" t="s">
        <v>138</v>
      </c>
      <c r="C3" s="166" t="s">
        <v>58</v>
      </c>
      <c r="D3" s="166"/>
      <c r="E3" s="166" t="s">
        <v>133</v>
      </c>
      <c r="F3" s="166" t="s">
        <v>132</v>
      </c>
      <c r="G3" s="166" t="s">
        <v>70</v>
      </c>
      <c r="H3" s="166"/>
      <c r="I3" s="166"/>
      <c r="J3" s="166" t="s">
        <v>71</v>
      </c>
      <c r="K3" s="166"/>
      <c r="L3" s="166"/>
      <c r="M3" s="166" t="s">
        <v>97</v>
      </c>
      <c r="N3" s="166"/>
      <c r="O3" s="166" t="s">
        <v>124</v>
      </c>
      <c r="P3" s="166"/>
      <c r="Q3" s="166" t="s">
        <v>100</v>
      </c>
      <c r="R3" s="166"/>
      <c r="S3" s="166"/>
      <c r="T3" s="124" t="s">
        <v>105</v>
      </c>
      <c r="U3" s="166" t="s">
        <v>114</v>
      </c>
      <c r="V3" s="166"/>
      <c r="W3" s="166"/>
      <c r="X3" s="166" t="s">
        <v>109</v>
      </c>
      <c r="Y3" s="166"/>
      <c r="Z3" s="166"/>
      <c r="AA3" s="166"/>
    </row>
    <row r="4" spans="1:28" ht="110.25" x14ac:dyDescent="0.25">
      <c r="A4" s="167" t="s">
        <v>134</v>
      </c>
      <c r="B4" s="166"/>
      <c r="C4" s="166" t="s">
        <v>57</v>
      </c>
      <c r="D4" s="166" t="s">
        <v>59</v>
      </c>
      <c r="E4" s="166"/>
      <c r="F4" s="166"/>
      <c r="G4" s="166" t="s">
        <v>67</v>
      </c>
      <c r="H4" s="166" t="s">
        <v>68</v>
      </c>
      <c r="I4" s="166" t="s">
        <v>69</v>
      </c>
      <c r="J4" s="166" t="s">
        <v>67</v>
      </c>
      <c r="K4" s="166" t="s">
        <v>68</v>
      </c>
      <c r="L4" s="166" t="s">
        <v>69</v>
      </c>
      <c r="M4" s="166" t="s">
        <v>98</v>
      </c>
      <c r="N4" s="166" t="s">
        <v>99</v>
      </c>
      <c r="O4" s="166" t="s">
        <v>72</v>
      </c>
      <c r="P4" s="166" t="s">
        <v>73</v>
      </c>
      <c r="Q4" s="124" t="s">
        <v>103</v>
      </c>
      <c r="R4" s="124" t="s">
        <v>104</v>
      </c>
      <c r="S4" s="122" t="s">
        <v>101</v>
      </c>
      <c r="T4" s="166" t="s">
        <v>102</v>
      </c>
      <c r="U4" s="166" t="s">
        <v>106</v>
      </c>
      <c r="V4" s="166" t="s">
        <v>107</v>
      </c>
      <c r="W4" s="166" t="s">
        <v>108</v>
      </c>
      <c r="X4" s="166" t="s">
        <v>80</v>
      </c>
      <c r="Y4" s="166" t="s">
        <v>81</v>
      </c>
      <c r="Z4" s="166" t="s">
        <v>82</v>
      </c>
      <c r="AA4" s="166" t="s">
        <v>83</v>
      </c>
    </row>
    <row r="5" spans="1:28" ht="47.25" x14ac:dyDescent="0.25">
      <c r="A5" s="167"/>
      <c r="B5" s="166"/>
      <c r="C5" s="166"/>
      <c r="D5" s="166"/>
      <c r="E5" s="166"/>
      <c r="F5" s="137" t="s">
        <v>140</v>
      </c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25" t="s">
        <v>136</v>
      </c>
      <c r="R5" s="121" t="s">
        <v>137</v>
      </c>
      <c r="S5" s="122" t="s">
        <v>75</v>
      </c>
      <c r="T5" s="166"/>
      <c r="U5" s="166"/>
      <c r="V5" s="166"/>
      <c r="W5" s="166"/>
      <c r="X5" s="166"/>
      <c r="Y5" s="166"/>
      <c r="Z5" s="166"/>
      <c r="AA5" s="166"/>
    </row>
    <row r="6" spans="1:28" x14ac:dyDescent="0.25">
      <c r="A6" s="166">
        <v>1</v>
      </c>
      <c r="B6" s="166"/>
      <c r="C6" s="120" t="s">
        <v>135</v>
      </c>
      <c r="D6" s="120">
        <v>1</v>
      </c>
      <c r="E6" s="120">
        <v>35</v>
      </c>
      <c r="F6" s="120">
        <v>1</v>
      </c>
      <c r="G6" s="120">
        <v>2</v>
      </c>
      <c r="H6" s="120">
        <v>1</v>
      </c>
      <c r="I6" s="120">
        <v>1</v>
      </c>
      <c r="J6" s="120">
        <v>2</v>
      </c>
      <c r="K6" s="120">
        <v>1</v>
      </c>
      <c r="L6" s="120">
        <v>1</v>
      </c>
      <c r="M6" s="120">
        <v>1</v>
      </c>
      <c r="N6" s="120"/>
      <c r="O6" s="120">
        <v>1</v>
      </c>
      <c r="P6" s="120"/>
      <c r="Q6" s="120">
        <v>45</v>
      </c>
      <c r="R6" s="120">
        <v>50</v>
      </c>
      <c r="S6" s="123">
        <f t="shared" ref="S6:S16" si="0">R6/Q6</f>
        <v>1.1111111111111112</v>
      </c>
      <c r="T6" s="120">
        <v>7</v>
      </c>
      <c r="U6" s="120">
        <v>1</v>
      </c>
      <c r="V6" s="120"/>
      <c r="W6" s="120"/>
      <c r="X6" s="120">
        <v>1</v>
      </c>
      <c r="Y6" s="120"/>
      <c r="Z6" s="120"/>
      <c r="AA6" s="120"/>
      <c r="AB6">
        <v>2</v>
      </c>
    </row>
    <row r="7" spans="1:28" x14ac:dyDescent="0.25">
      <c r="A7" s="166">
        <v>2</v>
      </c>
      <c r="B7" s="166"/>
      <c r="C7" s="120" t="s">
        <v>135</v>
      </c>
      <c r="D7" s="120">
        <v>1</v>
      </c>
      <c r="E7" s="120">
        <v>40</v>
      </c>
      <c r="F7" s="120">
        <v>2</v>
      </c>
      <c r="G7" s="120">
        <v>2</v>
      </c>
      <c r="H7" s="120">
        <v>1</v>
      </c>
      <c r="I7" s="120">
        <v>1</v>
      </c>
      <c r="J7" s="120">
        <v>2</v>
      </c>
      <c r="K7" s="120">
        <v>1</v>
      </c>
      <c r="L7" s="120">
        <v>1</v>
      </c>
      <c r="M7" s="120">
        <v>1</v>
      </c>
      <c r="N7" s="120"/>
      <c r="O7" s="120">
        <v>1</v>
      </c>
      <c r="P7" s="120"/>
      <c r="Q7" s="120">
        <v>45</v>
      </c>
      <c r="R7" s="120">
        <v>48</v>
      </c>
      <c r="S7" s="123">
        <f t="shared" si="0"/>
        <v>1.0666666666666667</v>
      </c>
      <c r="T7" s="120">
        <v>5</v>
      </c>
      <c r="U7" s="120"/>
      <c r="V7" s="120">
        <v>1</v>
      </c>
      <c r="W7" s="120"/>
      <c r="X7" s="120"/>
      <c r="Y7" s="120">
        <v>1</v>
      </c>
      <c r="Z7" s="120"/>
      <c r="AA7" s="120"/>
      <c r="AB7">
        <v>5</v>
      </c>
    </row>
    <row r="8" spans="1:28" x14ac:dyDescent="0.25">
      <c r="A8" s="166">
        <v>3</v>
      </c>
      <c r="B8" s="166"/>
      <c r="C8" s="120" t="s">
        <v>135</v>
      </c>
      <c r="D8" s="120">
        <v>1</v>
      </c>
      <c r="E8" s="120">
        <v>50</v>
      </c>
      <c r="F8" s="120">
        <v>1</v>
      </c>
      <c r="G8" s="120">
        <v>2</v>
      </c>
      <c r="H8" s="120">
        <v>1</v>
      </c>
      <c r="I8" s="120">
        <v>1</v>
      </c>
      <c r="J8" s="120">
        <v>2</v>
      </c>
      <c r="K8" s="120">
        <v>1</v>
      </c>
      <c r="L8" s="120">
        <v>1</v>
      </c>
      <c r="M8" s="120">
        <v>1</v>
      </c>
      <c r="N8" s="120"/>
      <c r="O8" s="120">
        <v>1</v>
      </c>
      <c r="P8" s="120"/>
      <c r="Q8" s="120">
        <v>45</v>
      </c>
      <c r="R8" s="120">
        <v>57</v>
      </c>
      <c r="S8" s="123">
        <f t="shared" si="0"/>
        <v>1.2666666666666666</v>
      </c>
      <c r="T8" s="120">
        <v>6</v>
      </c>
      <c r="U8" s="120"/>
      <c r="V8" s="120"/>
      <c r="W8" s="120">
        <v>1</v>
      </c>
      <c r="X8" s="120"/>
      <c r="Y8" s="120"/>
      <c r="Z8" s="120">
        <v>1</v>
      </c>
      <c r="AA8" s="120"/>
      <c r="AB8">
        <v>3</v>
      </c>
    </row>
    <row r="9" spans="1:28" x14ac:dyDescent="0.25">
      <c r="A9" s="166">
        <v>4</v>
      </c>
      <c r="B9" s="166"/>
      <c r="C9" s="120" t="s">
        <v>135</v>
      </c>
      <c r="D9" s="120">
        <v>1</v>
      </c>
      <c r="E9" s="120">
        <v>34</v>
      </c>
      <c r="F9" s="120">
        <v>1</v>
      </c>
      <c r="G9" s="120">
        <v>2</v>
      </c>
      <c r="H9" s="120">
        <v>1</v>
      </c>
      <c r="I9" s="120">
        <v>1</v>
      </c>
      <c r="J9" s="120">
        <v>2</v>
      </c>
      <c r="K9" s="120">
        <v>1</v>
      </c>
      <c r="L9" s="120">
        <v>1</v>
      </c>
      <c r="M9" s="120">
        <v>1</v>
      </c>
      <c r="N9" s="120"/>
      <c r="O9" s="120">
        <v>1</v>
      </c>
      <c r="P9" s="120"/>
      <c r="Q9" s="120">
        <v>45</v>
      </c>
      <c r="R9" s="120">
        <v>42</v>
      </c>
      <c r="S9" s="123">
        <f t="shared" si="0"/>
        <v>0.93333333333333335</v>
      </c>
      <c r="T9" s="120">
        <v>7</v>
      </c>
      <c r="U9" s="120"/>
      <c r="V9" s="120">
        <v>1</v>
      </c>
      <c r="W9" s="120"/>
      <c r="X9" s="120"/>
      <c r="Y9" s="120">
        <v>1</v>
      </c>
      <c r="Z9" s="120"/>
      <c r="AA9" s="120"/>
      <c r="AB9">
        <v>1</v>
      </c>
    </row>
    <row r="10" spans="1:28" x14ac:dyDescent="0.25">
      <c r="A10" s="166">
        <v>5</v>
      </c>
      <c r="B10" s="166"/>
      <c r="C10" s="120" t="s">
        <v>135</v>
      </c>
      <c r="D10" s="120">
        <v>1</v>
      </c>
      <c r="E10" s="120">
        <v>75</v>
      </c>
      <c r="F10" s="120">
        <v>1</v>
      </c>
      <c r="G10" s="120">
        <v>2</v>
      </c>
      <c r="H10" s="120">
        <v>1</v>
      </c>
      <c r="I10" s="120">
        <v>1</v>
      </c>
      <c r="J10" s="120">
        <v>2</v>
      </c>
      <c r="K10" s="120">
        <v>1</v>
      </c>
      <c r="L10" s="120">
        <v>1</v>
      </c>
      <c r="M10" s="120">
        <v>1</v>
      </c>
      <c r="N10" s="120"/>
      <c r="O10" s="120">
        <v>1</v>
      </c>
      <c r="P10" s="120"/>
      <c r="Q10" s="120">
        <v>45</v>
      </c>
      <c r="R10" s="120">
        <v>65</v>
      </c>
      <c r="S10" s="123">
        <f t="shared" si="0"/>
        <v>1.4444444444444444</v>
      </c>
      <c r="T10" s="120">
        <v>8</v>
      </c>
      <c r="U10" s="120"/>
      <c r="V10" s="120"/>
      <c r="W10" s="120">
        <v>1</v>
      </c>
      <c r="X10" s="120"/>
      <c r="Y10" s="120"/>
      <c r="Z10" s="120">
        <v>1</v>
      </c>
      <c r="AA10" s="120"/>
      <c r="AB10">
        <v>7</v>
      </c>
    </row>
    <row r="11" spans="1:28" x14ac:dyDescent="0.25">
      <c r="A11" s="166">
        <v>6</v>
      </c>
      <c r="B11" s="166"/>
      <c r="C11" s="120" t="s">
        <v>135</v>
      </c>
      <c r="D11" s="120">
        <v>1</v>
      </c>
      <c r="E11" s="120">
        <v>99</v>
      </c>
      <c r="F11" s="120">
        <v>1</v>
      </c>
      <c r="G11" s="120">
        <v>2</v>
      </c>
      <c r="H11" s="120">
        <v>1</v>
      </c>
      <c r="I11" s="120">
        <v>1</v>
      </c>
      <c r="J11" s="120">
        <v>2</v>
      </c>
      <c r="K11" s="120">
        <v>1</v>
      </c>
      <c r="L11" s="120">
        <v>1</v>
      </c>
      <c r="M11" s="120">
        <v>1</v>
      </c>
      <c r="N11" s="120"/>
      <c r="O11" s="120">
        <v>1</v>
      </c>
      <c r="P11" s="120"/>
      <c r="Q11" s="120">
        <v>45</v>
      </c>
      <c r="R11" s="120">
        <v>51</v>
      </c>
      <c r="S11" s="123">
        <f t="shared" si="0"/>
        <v>1.1333333333333333</v>
      </c>
      <c r="T11" s="120">
        <v>2</v>
      </c>
      <c r="U11" s="120"/>
      <c r="V11" s="120">
        <v>1</v>
      </c>
      <c r="W11" s="120"/>
      <c r="X11" s="120"/>
      <c r="Y11" s="120">
        <v>1</v>
      </c>
      <c r="Z11" s="120"/>
      <c r="AA11" s="120"/>
      <c r="AB11">
        <v>6</v>
      </c>
    </row>
    <row r="12" spans="1:28" x14ac:dyDescent="0.25">
      <c r="A12" s="166">
        <v>7</v>
      </c>
      <c r="B12" s="166"/>
      <c r="C12" s="120" t="s">
        <v>135</v>
      </c>
      <c r="D12" s="120">
        <v>1</v>
      </c>
      <c r="E12" s="120">
        <v>18</v>
      </c>
      <c r="F12" s="120">
        <v>2</v>
      </c>
      <c r="G12" s="120">
        <v>2</v>
      </c>
      <c r="H12" s="120">
        <v>1</v>
      </c>
      <c r="I12" s="120">
        <v>1</v>
      </c>
      <c r="J12" s="120">
        <v>2</v>
      </c>
      <c r="K12" s="120">
        <v>1</v>
      </c>
      <c r="L12" s="120">
        <v>1</v>
      </c>
      <c r="M12" s="120">
        <v>1</v>
      </c>
      <c r="N12" s="120"/>
      <c r="O12" s="120">
        <v>1</v>
      </c>
      <c r="P12" s="120"/>
      <c r="Q12" s="120">
        <v>45</v>
      </c>
      <c r="R12" s="120">
        <v>100</v>
      </c>
      <c r="S12" s="123">
        <f t="shared" si="0"/>
        <v>2.2222222222222223</v>
      </c>
      <c r="T12" s="120">
        <v>4</v>
      </c>
      <c r="U12" s="120"/>
      <c r="V12" s="120">
        <v>1</v>
      </c>
      <c r="W12" s="120"/>
      <c r="X12" s="120"/>
      <c r="Y12" s="120">
        <v>1</v>
      </c>
      <c r="Z12" s="120"/>
      <c r="AA12" s="120"/>
      <c r="AB12">
        <v>3</v>
      </c>
    </row>
    <row r="13" spans="1:28" x14ac:dyDescent="0.25">
      <c r="A13" s="166">
        <v>8</v>
      </c>
      <c r="B13" s="166"/>
      <c r="C13" s="120" t="s">
        <v>135</v>
      </c>
      <c r="D13" s="120">
        <v>1</v>
      </c>
      <c r="E13" s="120">
        <v>25</v>
      </c>
      <c r="F13" s="120">
        <v>1</v>
      </c>
      <c r="G13" s="120">
        <v>2</v>
      </c>
      <c r="H13" s="120">
        <v>1</v>
      </c>
      <c r="I13" s="120">
        <v>1</v>
      </c>
      <c r="J13" s="120">
        <v>2</v>
      </c>
      <c r="K13" s="120">
        <v>1</v>
      </c>
      <c r="L13" s="120">
        <v>1</v>
      </c>
      <c r="M13" s="120">
        <v>1</v>
      </c>
      <c r="N13" s="120"/>
      <c r="O13" s="120">
        <v>1</v>
      </c>
      <c r="P13" s="120"/>
      <c r="Q13" s="120">
        <v>45</v>
      </c>
      <c r="R13" s="120">
        <v>37</v>
      </c>
      <c r="S13" s="123">
        <f t="shared" si="0"/>
        <v>0.82222222222222219</v>
      </c>
      <c r="T13" s="120">
        <v>5</v>
      </c>
      <c r="U13" s="120">
        <v>1</v>
      </c>
      <c r="V13" s="120"/>
      <c r="W13" s="120"/>
      <c r="X13" s="120">
        <v>1</v>
      </c>
      <c r="Y13" s="120"/>
      <c r="Z13" s="120"/>
      <c r="AA13" s="120"/>
      <c r="AB13">
        <v>1</v>
      </c>
    </row>
    <row r="14" spans="1:28" x14ac:dyDescent="0.25">
      <c r="A14" s="166">
        <v>9</v>
      </c>
      <c r="B14" s="166"/>
      <c r="C14" s="120" t="s">
        <v>135</v>
      </c>
      <c r="D14" s="120">
        <v>1</v>
      </c>
      <c r="E14" s="120">
        <v>47</v>
      </c>
      <c r="F14" s="120">
        <v>1</v>
      </c>
      <c r="G14" s="120">
        <v>2</v>
      </c>
      <c r="H14" s="120">
        <v>1</v>
      </c>
      <c r="I14" s="120">
        <v>1</v>
      </c>
      <c r="J14" s="120">
        <v>2</v>
      </c>
      <c r="K14" s="120">
        <v>1</v>
      </c>
      <c r="L14" s="120">
        <v>1</v>
      </c>
      <c r="M14" s="120">
        <v>1</v>
      </c>
      <c r="N14" s="120"/>
      <c r="O14" s="120">
        <v>1</v>
      </c>
      <c r="P14" s="120"/>
      <c r="Q14" s="120">
        <v>45</v>
      </c>
      <c r="R14" s="120">
        <v>36</v>
      </c>
      <c r="S14" s="123">
        <f t="shared" si="0"/>
        <v>0.8</v>
      </c>
      <c r="T14" s="120">
        <v>6</v>
      </c>
      <c r="U14" s="120"/>
      <c r="V14" s="120">
        <v>1</v>
      </c>
      <c r="W14" s="120"/>
      <c r="X14" s="120"/>
      <c r="Y14" s="120">
        <v>1</v>
      </c>
      <c r="Z14" s="120"/>
      <c r="AA14" s="120"/>
      <c r="AB14">
        <v>7</v>
      </c>
    </row>
    <row r="15" spans="1:28" x14ac:dyDescent="0.25">
      <c r="A15" s="166">
        <v>10</v>
      </c>
      <c r="B15" s="166"/>
      <c r="C15" s="120" t="s">
        <v>135</v>
      </c>
      <c r="D15" s="120">
        <v>1</v>
      </c>
      <c r="E15" s="120">
        <v>38</v>
      </c>
      <c r="F15" s="120">
        <v>1</v>
      </c>
      <c r="G15" s="120">
        <v>2</v>
      </c>
      <c r="H15" s="120">
        <v>1</v>
      </c>
      <c r="I15" s="120">
        <v>1</v>
      </c>
      <c r="J15" s="120">
        <v>2</v>
      </c>
      <c r="K15" s="120">
        <v>1</v>
      </c>
      <c r="L15" s="120">
        <v>1</v>
      </c>
      <c r="M15" s="120">
        <v>1</v>
      </c>
      <c r="N15" s="120"/>
      <c r="O15" s="120">
        <v>1</v>
      </c>
      <c r="P15" s="120"/>
      <c r="Q15" s="120">
        <v>45</v>
      </c>
      <c r="R15" s="120">
        <v>42</v>
      </c>
      <c r="S15" s="123">
        <f t="shared" si="0"/>
        <v>0.93333333333333335</v>
      </c>
      <c r="T15" s="120">
        <v>7</v>
      </c>
      <c r="U15" s="120"/>
      <c r="V15" s="120">
        <v>1</v>
      </c>
      <c r="W15" s="120"/>
      <c r="X15" s="120"/>
      <c r="Y15" s="120">
        <v>1</v>
      </c>
      <c r="Z15" s="120"/>
      <c r="AA15" s="120"/>
      <c r="AB15">
        <v>6</v>
      </c>
    </row>
    <row r="16" spans="1:28" x14ac:dyDescent="0.25">
      <c r="A16" s="166">
        <v>11</v>
      </c>
      <c r="B16" s="166"/>
      <c r="C16" s="120" t="s">
        <v>135</v>
      </c>
      <c r="D16" s="120">
        <v>1</v>
      </c>
      <c r="E16" s="120">
        <v>42</v>
      </c>
      <c r="F16" s="120">
        <v>1</v>
      </c>
      <c r="G16" s="120">
        <v>2</v>
      </c>
      <c r="H16" s="120">
        <v>1</v>
      </c>
      <c r="I16" s="120">
        <v>1</v>
      </c>
      <c r="J16" s="120">
        <v>2</v>
      </c>
      <c r="K16" s="120">
        <v>1</v>
      </c>
      <c r="L16" s="120">
        <v>1</v>
      </c>
      <c r="M16" s="120">
        <v>1</v>
      </c>
      <c r="N16" s="120"/>
      <c r="O16" s="120">
        <v>1</v>
      </c>
      <c r="P16" s="120"/>
      <c r="Q16" s="120">
        <v>45</v>
      </c>
      <c r="R16" s="120">
        <v>49</v>
      </c>
      <c r="S16" s="123">
        <f t="shared" si="0"/>
        <v>1.0888888888888888</v>
      </c>
      <c r="T16" s="120">
        <v>9</v>
      </c>
      <c r="U16" s="120">
        <v>1</v>
      </c>
      <c r="V16" s="120"/>
      <c r="W16" s="120"/>
      <c r="X16" s="120">
        <v>1</v>
      </c>
      <c r="Y16" s="120"/>
      <c r="Z16" s="120"/>
      <c r="AA16" s="120"/>
      <c r="AB16">
        <v>6</v>
      </c>
    </row>
    <row r="18" spans="1:4" x14ac:dyDescent="0.25">
      <c r="D18">
        <f>SUMIFS(D6:D16,E6:E16,"&lt;30",F6:F16,"=1")</f>
        <v>1</v>
      </c>
    </row>
    <row r="23" spans="1:4" ht="30.75" x14ac:dyDescent="0.45">
      <c r="A23" s="135" t="s">
        <v>139</v>
      </c>
    </row>
  </sheetData>
  <mergeCells count="47">
    <mergeCell ref="A14:B14"/>
    <mergeCell ref="A15:B15"/>
    <mergeCell ref="A16:B16"/>
    <mergeCell ref="A8:B8"/>
    <mergeCell ref="A9:B9"/>
    <mergeCell ref="A10:B10"/>
    <mergeCell ref="A11:B11"/>
    <mergeCell ref="A12:B12"/>
    <mergeCell ref="A13:B13"/>
    <mergeCell ref="Y4:Y5"/>
    <mergeCell ref="Z4:Z5"/>
    <mergeCell ref="AA4:AA5"/>
    <mergeCell ref="A6:B6"/>
    <mergeCell ref="V4:V5"/>
    <mergeCell ref="W4:W5"/>
    <mergeCell ref="A7:B7"/>
    <mergeCell ref="O4:O5"/>
    <mergeCell ref="P4:P5"/>
    <mergeCell ref="T4:T5"/>
    <mergeCell ref="U4:U5"/>
    <mergeCell ref="I4:I5"/>
    <mergeCell ref="J4:J5"/>
    <mergeCell ref="K4:K5"/>
    <mergeCell ref="L4:L5"/>
    <mergeCell ref="M4:M5"/>
    <mergeCell ref="N4:N5"/>
    <mergeCell ref="A4:A5"/>
    <mergeCell ref="C4:C5"/>
    <mergeCell ref="D4:D5"/>
    <mergeCell ref="G4:G5"/>
    <mergeCell ref="H4:H5"/>
    <mergeCell ref="A2:F2"/>
    <mergeCell ref="G2:L2"/>
    <mergeCell ref="M2:S2"/>
    <mergeCell ref="T2:AA2"/>
    <mergeCell ref="B3:B5"/>
    <mergeCell ref="C3:D3"/>
    <mergeCell ref="E3:E5"/>
    <mergeCell ref="F3:F4"/>
    <mergeCell ref="G3:I3"/>
    <mergeCell ref="J3:L3"/>
    <mergeCell ref="M3:N3"/>
    <mergeCell ref="O3:P3"/>
    <mergeCell ref="Q3:S3"/>
    <mergeCell ref="U3:W3"/>
    <mergeCell ref="X3:AA3"/>
    <mergeCell ref="X4:X5"/>
  </mergeCells>
  <pageMargins left="0.70866141732283472" right="0.70866141732283472" top="0.38" bottom="0.3" header="0.31496062992125984" footer="0.15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87"/>
  <sheetViews>
    <sheetView showGridLines="0" zoomScale="70" zoomScaleNormal="7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T13" sqref="T13"/>
    </sheetView>
  </sheetViews>
  <sheetFormatPr defaultColWidth="0" defaultRowHeight="15.75" x14ac:dyDescent="0.25"/>
  <cols>
    <col min="1" max="1" width="4.375" style="70" customWidth="1"/>
    <col min="2" max="2" width="13.25" style="70" customWidth="1"/>
    <col min="3" max="5" width="4.25" style="70" customWidth="1"/>
    <col min="6" max="6" width="5.875" style="70" customWidth="1" collapsed="1"/>
    <col min="7" max="7" width="4.25" style="70" customWidth="1"/>
    <col min="8" max="8" width="6" style="70" customWidth="1"/>
    <col min="9" max="9" width="5.125" style="70" customWidth="1"/>
    <col min="10" max="10" width="10.5" style="70" customWidth="1"/>
    <col min="11" max="11" width="6" style="70" customWidth="1"/>
    <col min="12" max="12" width="7.125" style="70" customWidth="1"/>
    <col min="13" max="13" width="8.25" style="70" customWidth="1"/>
    <col min="14" max="14" width="7.125" style="70" customWidth="1"/>
    <col min="15" max="16" width="7.875" style="70" customWidth="1"/>
    <col min="17" max="18" width="11" style="70" customWidth="1"/>
    <col min="19" max="20" width="8.625" style="70" customWidth="1"/>
    <col min="21" max="21" width="9.25" style="70" customWidth="1"/>
    <col min="22" max="22" width="10.5" style="70" customWidth="1"/>
    <col min="23" max="25" width="7" style="70" customWidth="1"/>
    <col min="26" max="26" width="7.125" style="70" customWidth="1"/>
    <col min="27" max="29" width="5.625" style="70" customWidth="1"/>
    <col min="30" max="30" width="1.375" style="70" customWidth="1"/>
    <col min="31" max="76" width="0" style="70" hidden="1" customWidth="1"/>
    <col min="77" max="16384" width="8" style="70" hidden="1"/>
  </cols>
  <sheetData>
    <row r="1" spans="1:30" ht="48" customHeight="1" x14ac:dyDescent="0.25">
      <c r="A1" s="168" t="s">
        <v>123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69"/>
    </row>
    <row r="2" spans="1:30" x14ac:dyDescent="0.25">
      <c r="A2" s="76" t="s">
        <v>56</v>
      </c>
      <c r="B2" s="71"/>
    </row>
    <row r="3" spans="1:30" x14ac:dyDescent="0.25">
      <c r="A3" s="71"/>
      <c r="B3" s="71"/>
    </row>
    <row r="4" spans="1:30" s="79" customFormat="1" ht="27" customHeight="1" x14ac:dyDescent="0.25">
      <c r="A4" s="169"/>
      <c r="B4" s="169"/>
      <c r="C4" s="169"/>
      <c r="D4" s="169"/>
      <c r="E4" s="169"/>
      <c r="F4" s="169"/>
      <c r="G4" s="169"/>
      <c r="H4" s="169"/>
      <c r="I4" s="170" t="s">
        <v>115</v>
      </c>
      <c r="J4" s="170"/>
      <c r="K4" s="170"/>
      <c r="L4" s="170"/>
      <c r="M4" s="170"/>
      <c r="N4" s="170"/>
      <c r="O4" s="170" t="s">
        <v>116</v>
      </c>
      <c r="P4" s="170"/>
      <c r="Q4" s="170"/>
      <c r="R4" s="170"/>
      <c r="S4" s="170"/>
      <c r="T4" s="170"/>
      <c r="U4" s="170"/>
      <c r="V4" s="170" t="s">
        <v>117</v>
      </c>
      <c r="W4" s="170"/>
      <c r="X4" s="170"/>
      <c r="Y4" s="170"/>
      <c r="Z4" s="170"/>
      <c r="AA4" s="170"/>
      <c r="AB4" s="170"/>
      <c r="AC4" s="170"/>
      <c r="AD4" s="78"/>
    </row>
    <row r="5" spans="1:30" ht="129.75" customHeight="1" x14ac:dyDescent="0.25">
      <c r="A5" s="99" t="s">
        <v>55</v>
      </c>
      <c r="B5" s="126" t="s">
        <v>92</v>
      </c>
      <c r="C5" s="171" t="s">
        <v>58</v>
      </c>
      <c r="D5" s="171"/>
      <c r="E5" s="171"/>
      <c r="F5" s="171" t="s">
        <v>61</v>
      </c>
      <c r="G5" s="171"/>
      <c r="H5" s="171"/>
      <c r="I5" s="171" t="s">
        <v>70</v>
      </c>
      <c r="J5" s="171"/>
      <c r="K5" s="171"/>
      <c r="L5" s="171" t="s">
        <v>71</v>
      </c>
      <c r="M5" s="171"/>
      <c r="N5" s="171"/>
      <c r="O5" s="171" t="s">
        <v>97</v>
      </c>
      <c r="P5" s="171"/>
      <c r="Q5" s="171" t="s">
        <v>124</v>
      </c>
      <c r="R5" s="171"/>
      <c r="S5" s="171" t="s">
        <v>100</v>
      </c>
      <c r="T5" s="171"/>
      <c r="U5" s="171"/>
      <c r="V5" s="126" t="s">
        <v>105</v>
      </c>
      <c r="W5" s="171" t="s">
        <v>114</v>
      </c>
      <c r="X5" s="171"/>
      <c r="Y5" s="171"/>
      <c r="Z5" s="171" t="s">
        <v>109</v>
      </c>
      <c r="AA5" s="171"/>
      <c r="AB5" s="171"/>
      <c r="AC5" s="171"/>
      <c r="AD5" s="72"/>
    </row>
    <row r="6" spans="1:30" s="73" customFormat="1" ht="39.75" customHeight="1" x14ac:dyDescent="0.25">
      <c r="A6" s="172"/>
      <c r="B6" s="172"/>
      <c r="C6" s="173" t="s">
        <v>57</v>
      </c>
      <c r="D6" s="173" t="s">
        <v>59</v>
      </c>
      <c r="E6" s="173" t="s">
        <v>60</v>
      </c>
      <c r="F6" s="174"/>
      <c r="G6" s="174"/>
      <c r="H6" s="174"/>
      <c r="I6" s="174" t="s">
        <v>67</v>
      </c>
      <c r="J6" s="173" t="s">
        <v>68</v>
      </c>
      <c r="K6" s="173" t="s">
        <v>69</v>
      </c>
      <c r="L6" s="174" t="s">
        <v>67</v>
      </c>
      <c r="M6" s="173" t="s">
        <v>68</v>
      </c>
      <c r="N6" s="173" t="s">
        <v>69</v>
      </c>
      <c r="O6" s="174" t="s">
        <v>98</v>
      </c>
      <c r="P6" s="174" t="s">
        <v>99</v>
      </c>
      <c r="Q6" s="174" t="s">
        <v>72</v>
      </c>
      <c r="R6" s="174" t="s">
        <v>73</v>
      </c>
      <c r="S6" s="173" t="s">
        <v>103</v>
      </c>
      <c r="T6" s="173" t="s">
        <v>104</v>
      </c>
      <c r="U6" s="173" t="s">
        <v>101</v>
      </c>
      <c r="V6" s="173" t="s">
        <v>102</v>
      </c>
      <c r="W6" s="173" t="s">
        <v>106</v>
      </c>
      <c r="X6" s="173" t="s">
        <v>107</v>
      </c>
      <c r="Y6" s="173" t="s">
        <v>108</v>
      </c>
      <c r="Z6" s="173" t="s">
        <v>80</v>
      </c>
      <c r="AA6" s="173" t="s">
        <v>81</v>
      </c>
      <c r="AB6" s="173" t="s">
        <v>82</v>
      </c>
      <c r="AC6" s="173" t="s">
        <v>83</v>
      </c>
      <c r="AD6" s="175"/>
    </row>
    <row r="7" spans="1:30" s="73" customFormat="1" ht="108" customHeight="1" x14ac:dyDescent="0.25">
      <c r="A7" s="172"/>
      <c r="B7" s="172"/>
      <c r="C7" s="173"/>
      <c r="D7" s="173"/>
      <c r="E7" s="173"/>
      <c r="F7" s="174"/>
      <c r="G7" s="174"/>
      <c r="H7" s="174"/>
      <c r="I7" s="174"/>
      <c r="J7" s="173"/>
      <c r="K7" s="173"/>
      <c r="L7" s="174"/>
      <c r="M7" s="173"/>
      <c r="N7" s="173"/>
      <c r="O7" s="174"/>
      <c r="P7" s="174"/>
      <c r="Q7" s="174"/>
      <c r="R7" s="174"/>
      <c r="S7" s="173" t="s">
        <v>74</v>
      </c>
      <c r="T7" s="173" t="s">
        <v>74</v>
      </c>
      <c r="U7" s="173" t="s">
        <v>75</v>
      </c>
      <c r="V7" s="173"/>
      <c r="W7" s="173" t="s">
        <v>77</v>
      </c>
      <c r="X7" s="173" t="s">
        <v>78</v>
      </c>
      <c r="Y7" s="173" t="s">
        <v>79</v>
      </c>
      <c r="Z7" s="173" t="s">
        <v>80</v>
      </c>
      <c r="AA7" s="173" t="s">
        <v>81</v>
      </c>
      <c r="AB7" s="173" t="s">
        <v>82</v>
      </c>
      <c r="AC7" s="173"/>
      <c r="AD7" s="175"/>
    </row>
    <row r="8" spans="1:30" x14ac:dyDescent="0.25">
      <c r="A8" s="176">
        <v>1</v>
      </c>
      <c r="B8" s="176" t="s">
        <v>96</v>
      </c>
      <c r="C8" s="176">
        <v>100</v>
      </c>
      <c r="D8" s="176">
        <v>2</v>
      </c>
      <c r="E8" s="176">
        <f>D8/C8</f>
        <v>0.02</v>
      </c>
      <c r="F8" s="178" t="s">
        <v>62</v>
      </c>
      <c r="G8" s="84" t="s">
        <v>94</v>
      </c>
      <c r="H8" s="97">
        <f>SUMIFS('Свод анкет для заполнения (П№4)'!D6:D16,'Свод анкет для заполнения (П№4)'!$E$6:$E$16,"&lt;31",'Свод анкет для заполнения (П№4)'!$F$6:$F$16,"=1")</f>
        <v>1</v>
      </c>
      <c r="I8" s="97">
        <f>SUMIFS('Свод анкет для заполнения (П№4)'!G6:G16,'Свод анкет для заполнения (П№4)'!$E$6:$E$16,"&lt;31",'Свод анкет для заполнения (П№4)'!$F$6:$F$16,"=1")</f>
        <v>2</v>
      </c>
      <c r="J8" s="97">
        <f>SUMIFS('Свод анкет для заполнения (П№4)'!H6:H16,'Свод анкет для заполнения (П№4)'!$E$6:$E$16,"&lt;31",'Свод анкет для заполнения (П№4)'!$F$6:$F$16,"=1")</f>
        <v>1</v>
      </c>
      <c r="K8" s="97">
        <f>SUMIFS('Свод анкет для заполнения (П№4)'!I6:I16,'Свод анкет для заполнения (П№4)'!$E$6:$E$16,"&lt;31",'Свод анкет для заполнения (П№4)'!$F$6:$F$16,"=1")</f>
        <v>1</v>
      </c>
      <c r="L8" s="97">
        <f>SUMIFS('Свод анкет для заполнения (П№4)'!J6:J16,'Свод анкет для заполнения (П№4)'!$E$6:$E$16,"&lt;31",'Свод анкет для заполнения (П№4)'!$F$6:$F$16,"=1")</f>
        <v>2</v>
      </c>
      <c r="M8" s="97">
        <f>SUMIFS('Свод анкет для заполнения (П№4)'!K6:K16,'Свод анкет для заполнения (П№4)'!$E$6:$E$16,"&lt;31",'Свод анкет для заполнения (П№4)'!$F$6:$F$16,"=1")</f>
        <v>1</v>
      </c>
      <c r="N8" s="97">
        <f>SUMIFS('Свод анкет для заполнения (П№4)'!L6:L16,'Свод анкет для заполнения (П№4)'!$E$6:$E$16,"&lt;31",'Свод анкет для заполнения (П№4)'!$F$6:$F$16,"=1")</f>
        <v>1</v>
      </c>
      <c r="O8" s="97">
        <f>SUMIFS('Свод анкет для заполнения (П№4)'!M6:M16,'Свод анкет для заполнения (П№4)'!$E$6:$E$16,"&lt;31",'Свод анкет для заполнения (П№4)'!$F$6:$F$16,"=1")</f>
        <v>1</v>
      </c>
      <c r="P8" s="97">
        <f>SUMIFS('Свод анкет для заполнения (П№4)'!N6:N16,'Свод анкет для заполнения (П№4)'!$E$6:$E$16,"&lt;31",'Свод анкет для заполнения (П№4)'!$F$6:$F$16,"=1")</f>
        <v>0</v>
      </c>
      <c r="Q8" s="97">
        <f>SUMIFS('Свод анкет для заполнения (П№4)'!O6:O16,'Свод анкет для заполнения (П№4)'!$E$6:$E$16,"&lt;31",'Свод анкет для заполнения (П№4)'!$F$6:$F$16,"=1")</f>
        <v>1</v>
      </c>
      <c r="R8" s="97">
        <f>SUMIFS('Свод анкет для заполнения (П№4)'!P6:P16,'Свод анкет для заполнения (П№4)'!$E$6:$E$16,"&lt;31",'Свод анкет для заполнения (П№4)'!$F$6:$F$16,"=1")</f>
        <v>0</v>
      </c>
      <c r="S8" s="182">
        <v>45</v>
      </c>
      <c r="T8" s="97">
        <f>IF(H8&gt;0,(SUMIFS('Свод анкет для заполнения (П№4)'!$R$6:$R$16,'Свод анкет для заполнения (П№4)'!$E$6:$E$16,"&lt;31",'Свод анкет для заполнения (П№4)'!$F$6:$F$16,"=1")/$H$8),0)</f>
        <v>37</v>
      </c>
      <c r="U8" s="98">
        <f>T8/S8</f>
        <v>0.82222222222222219</v>
      </c>
      <c r="V8" s="134">
        <f>SUMIFS('Свод анкет для заполнения (П№4)'!T6:T16,'Свод анкет для заполнения (П№4)'!$E$6:$E$16,"&lt;31",'Свод анкет для заполнения (П№4)'!$F$6:$F$16,"=1")/$H$8</f>
        <v>5</v>
      </c>
      <c r="W8" s="134">
        <f>SUMIFS('Свод анкет для заполнения (П№4)'!U6:U16,'Свод анкет для заполнения (П№4)'!$E$6:$E$16,"&lt;31",'Свод анкет для заполнения (П№4)'!$F$6:$F$16,"=1")</f>
        <v>1</v>
      </c>
      <c r="X8" s="134">
        <f>SUMIFS('Свод анкет для заполнения (П№4)'!V6:V16,'Свод анкет для заполнения (П№4)'!$E$6:$E$16,"&lt;31",'Свод анкет для заполнения (П№4)'!$F$6:$F$16,"=1")</f>
        <v>0</v>
      </c>
      <c r="Y8" s="134">
        <f>SUMIFS('Свод анкет для заполнения (П№4)'!W6:W16,'Свод анкет для заполнения (П№4)'!$E$6:$E$16,"&lt;31",'Свод анкет для заполнения (П№4)'!$F$6:$F$16,"=1")</f>
        <v>0</v>
      </c>
      <c r="Z8" s="134">
        <f>SUMIFS('Свод анкет для заполнения (П№4)'!X6:X16,'Свод анкет для заполнения (П№4)'!$E$6:$E$16,"&lt;31",'Свод анкет для заполнения (П№4)'!$F$6:$F$16,"=1")</f>
        <v>1</v>
      </c>
      <c r="AA8" s="134">
        <f>SUMIFS('Свод анкет для заполнения (П№4)'!Y6:Y16,'Свод анкет для заполнения (П№4)'!$E$6:$E$16,"&lt;31",'Свод анкет для заполнения (П№4)'!$F$6:$F$16,"=1")</f>
        <v>0</v>
      </c>
      <c r="AB8" s="134">
        <f>SUMIFS('Свод анкет для заполнения (П№4)'!Z6:Z16,'Свод анкет для заполнения (П№4)'!$E$6:$E$16,"&lt;31",'Свод анкет для заполнения (П№4)'!$F$6:$F$16,"=1")</f>
        <v>0</v>
      </c>
      <c r="AC8" s="134">
        <f>SUMIFS('Свод анкет для заполнения (П№4)'!AA6:AA16,'Свод анкет для заполнения (П№4)'!$E$6:$E$16,"&lt;31",'Свод анкет для заполнения (П№4)'!$F$6:$F$16,"=1")</f>
        <v>0</v>
      </c>
      <c r="AD8" s="74"/>
    </row>
    <row r="9" spans="1:30" x14ac:dyDescent="0.25">
      <c r="A9" s="177"/>
      <c r="B9" s="177"/>
      <c r="C9" s="176"/>
      <c r="D9" s="176"/>
      <c r="E9" s="176"/>
      <c r="F9" s="178"/>
      <c r="G9" s="84" t="s">
        <v>95</v>
      </c>
      <c r="H9" s="97">
        <f>SUMIFS('Свод анкет для заполнения (П№4)'!D6:D16,'Свод анкет для заполнения (П№4)'!$E$6:$E$16,"&lt;31",'Свод анкет для заполнения (П№4)'!$F$6:$F$16,"=2")</f>
        <v>1</v>
      </c>
      <c r="I9" s="97">
        <f>SUMIFS('Свод анкет для заполнения (П№4)'!G6:G16,'Свод анкет для заполнения (П№4)'!$E$6:$E$16,"&lt;31",'Свод анкет для заполнения (П№4)'!$F$6:$F$16,"=2")</f>
        <v>2</v>
      </c>
      <c r="J9" s="97">
        <f>SUMIFS('Свод анкет для заполнения (П№4)'!H6:H16,'Свод анкет для заполнения (П№4)'!$E$6:$E$16,"&lt;31",'Свод анкет для заполнения (П№4)'!$F$6:$F$16,"=2")</f>
        <v>1</v>
      </c>
      <c r="K9" s="97">
        <f>SUMIFS('Свод анкет для заполнения (П№4)'!I6:I16,'Свод анкет для заполнения (П№4)'!$E$6:$E$16,"&lt;31",'Свод анкет для заполнения (П№4)'!$F$6:$F$16,"=2")</f>
        <v>1</v>
      </c>
      <c r="L9" s="97">
        <f>SUMIFS('Свод анкет для заполнения (П№4)'!J6:J16,'Свод анкет для заполнения (П№4)'!$E$6:$E$16,"&lt;31",'Свод анкет для заполнения (П№4)'!$F$6:$F$16,"=2")</f>
        <v>2</v>
      </c>
      <c r="M9" s="97">
        <f>SUMIFS('Свод анкет для заполнения (П№4)'!K6:K16,'Свод анкет для заполнения (П№4)'!$E$6:$E$16,"&lt;31",'Свод анкет для заполнения (П№4)'!$F$6:$F$16,"=2")</f>
        <v>1</v>
      </c>
      <c r="N9" s="97">
        <f>SUMIFS('Свод анкет для заполнения (П№4)'!L6:L16,'Свод анкет для заполнения (П№4)'!$E$6:$E$16,"&lt;31",'Свод анкет для заполнения (П№4)'!$F$6:$F$16,"=2")</f>
        <v>1</v>
      </c>
      <c r="O9" s="97">
        <f>SUMIFS('Свод анкет для заполнения (П№4)'!M6:M16,'Свод анкет для заполнения (П№4)'!$E$6:$E$16,"&lt;31",'Свод анкет для заполнения (П№4)'!$F$6:$F$16,"=2")</f>
        <v>1</v>
      </c>
      <c r="P9" s="97">
        <f>SUMIFS('Свод анкет для заполнения (П№4)'!N6:N16,'Свод анкет для заполнения (П№4)'!$E$6:$E$16,"&lt;31",'Свод анкет для заполнения (П№4)'!$F$6:$F$16,"=2")</f>
        <v>0</v>
      </c>
      <c r="Q9" s="97">
        <f>SUMIFS('Свод анкет для заполнения (П№4)'!O6:O16,'Свод анкет для заполнения (П№4)'!$E$6:$E$16,"&lt;31",'Свод анкет для заполнения (П№4)'!$F$6:$F$16,"=2")</f>
        <v>1</v>
      </c>
      <c r="R9" s="97">
        <f>SUMIFS('Свод анкет для заполнения (П№4)'!P6:P16,'Свод анкет для заполнения (П№4)'!$E$6:$E$16,"&lt;31",'Свод анкет для заполнения (П№4)'!$F$6:$F$16,"=2")</f>
        <v>0</v>
      </c>
      <c r="S9" s="182"/>
      <c r="T9" s="97">
        <f>IF(H9&gt;0,(SUMIFS('Свод анкет для заполнения (П№4)'!$R$6:$R$16,'Свод анкет для заполнения (П№4)'!$E$6:$E$16,"&lt;31",'Свод анкет для заполнения (П№4)'!$F$6:$F$16,"=2")/$H$9),0)</f>
        <v>100</v>
      </c>
      <c r="U9" s="98">
        <f>T9/S8</f>
        <v>2.2222222222222223</v>
      </c>
      <c r="V9" s="134">
        <f>SUMIFS('Свод анкет для заполнения (П№4)'!T6:T16,'Свод анкет для заполнения (П№4)'!$E$6:$E$16,"&lt;31",'Свод анкет для заполнения (П№4)'!$F$6:$F$16,"=2")/$H$9</f>
        <v>4</v>
      </c>
      <c r="W9" s="134">
        <f>SUMIFS('Свод анкет для заполнения (П№4)'!U6:U16,'Свод анкет для заполнения (П№4)'!$E$6:$E$16,"&lt;31",'Свод анкет для заполнения (П№4)'!$F$6:$F$16,"=2")</f>
        <v>0</v>
      </c>
      <c r="X9" s="134">
        <f>SUMIFS('Свод анкет для заполнения (П№4)'!V6:V16,'Свод анкет для заполнения (П№4)'!$E$6:$E$16,"&lt;31",'Свод анкет для заполнения (П№4)'!$F$6:$F$16,"=2")</f>
        <v>1</v>
      </c>
      <c r="Y9" s="134">
        <f>SUMIFS('Свод анкет для заполнения (П№4)'!W6:W16,'Свод анкет для заполнения (П№4)'!$E$6:$E$16,"&lt;31",'Свод анкет для заполнения (П№4)'!$F$6:$F$16,"=2")</f>
        <v>0</v>
      </c>
      <c r="Z9" s="134">
        <f>SUMIFS('Свод анкет для заполнения (П№4)'!X6:X16,'Свод анкет для заполнения (П№4)'!$E$6:$E$16,"&lt;31",'Свод анкет для заполнения (П№4)'!$F$6:$F$16,"=2")</f>
        <v>0</v>
      </c>
      <c r="AA9" s="134">
        <f>SUMIFS('Свод анкет для заполнения (П№4)'!Y6:Y16,'Свод анкет для заполнения (П№4)'!$E$6:$E$16,"&lt;31",'Свод анкет для заполнения (П№4)'!$F$6:$F$16,"=2")</f>
        <v>1</v>
      </c>
      <c r="AB9" s="134">
        <f>SUMIFS('Свод анкет для заполнения (П№4)'!Z6:Z16,'Свод анкет для заполнения (П№4)'!$E$6:$E$16,"&lt;31",'Свод анкет для заполнения (П№4)'!$F$6:$F$16,"=2")</f>
        <v>0</v>
      </c>
      <c r="AC9" s="134">
        <f>SUMIFS('Свод анкет для заполнения (П№4)'!AA6:AA16,'Свод анкет для заполнения (П№4)'!$E$6:$E$16,"&lt;31",'Свод анкет для заполнения (П№4)'!$F$6:$F$16,"=2")</f>
        <v>0</v>
      </c>
      <c r="AD9" s="74"/>
    </row>
    <row r="10" spans="1:30" x14ac:dyDescent="0.25">
      <c r="A10" s="177"/>
      <c r="B10" s="177"/>
      <c r="C10" s="176"/>
      <c r="D10" s="176"/>
      <c r="E10" s="176"/>
      <c r="F10" s="178" t="s">
        <v>63</v>
      </c>
      <c r="G10" s="84" t="s">
        <v>94</v>
      </c>
      <c r="H10" s="97">
        <f>SUMIFS('Свод анкет для заполнения (П№4)'!D6:D16,'Свод анкет для заполнения (П№4)'!$E$6:$E$16,"&gt;30",'Свод анкет для заполнения (П№4)'!$E$6:$E$16,"&lt;41",'Свод анкет для заполнения (П№4)'!$F$6:$F$16,"=1")</f>
        <v>3</v>
      </c>
      <c r="I10" s="97">
        <f>SUMIFS('Свод анкет для заполнения (П№4)'!G6:G16,'Свод анкет для заполнения (П№4)'!$E$6:$E$16,"&gt;30",'Свод анкет для заполнения (П№4)'!$E$6:$E$16,"&lt;41",'Свод анкет для заполнения (П№4)'!$F$6:$F$16,"=1")</f>
        <v>6</v>
      </c>
      <c r="J10" s="97">
        <f>SUMIFS('Свод анкет для заполнения (П№4)'!H6:H16,'Свод анкет для заполнения (П№4)'!$E$6:$E$16,"&gt;30",'Свод анкет для заполнения (П№4)'!$E$6:$E$16,"&lt;41",'Свод анкет для заполнения (П№4)'!$F$6:$F$16,"=1")</f>
        <v>3</v>
      </c>
      <c r="K10" s="97">
        <f>SUMIFS('Свод анкет для заполнения (П№4)'!I6:I16,'Свод анкет для заполнения (П№4)'!$E$6:$E$16,"&gt;30",'Свод анкет для заполнения (П№4)'!$E$6:$E$16,"&lt;41",'Свод анкет для заполнения (П№4)'!$F$6:$F$16,"=1")</f>
        <v>3</v>
      </c>
      <c r="L10" s="97">
        <f>SUMIFS('Свод анкет для заполнения (П№4)'!J6:J16,'Свод анкет для заполнения (П№4)'!$E$6:$E$16,"&gt;30",'Свод анкет для заполнения (П№4)'!$E$6:$E$16,"&lt;41",'Свод анкет для заполнения (П№4)'!$F$6:$F$16,"=1")</f>
        <v>6</v>
      </c>
      <c r="M10" s="97">
        <f>SUMIFS('Свод анкет для заполнения (П№4)'!K6:K16,'Свод анкет для заполнения (П№4)'!$E$6:$E$16,"&gt;30",'Свод анкет для заполнения (П№4)'!$E$6:$E$16,"&lt;41",'Свод анкет для заполнения (П№4)'!$F$6:$F$16,"=1")</f>
        <v>3</v>
      </c>
      <c r="N10" s="97">
        <f>SUMIFS('Свод анкет для заполнения (П№4)'!L6:L16,'Свод анкет для заполнения (П№4)'!$E$6:$E$16,"&gt;30",'Свод анкет для заполнения (П№4)'!$E$6:$E$16,"&lt;41",'Свод анкет для заполнения (П№4)'!$F$6:$F$16,"=1")</f>
        <v>3</v>
      </c>
      <c r="O10" s="97">
        <f>SUMIFS('Свод анкет для заполнения (П№4)'!M6:M16,'Свод анкет для заполнения (П№4)'!$E$6:$E$16,"&gt;30",'Свод анкет для заполнения (П№4)'!$E$6:$E$16,"&lt;41",'Свод анкет для заполнения (П№4)'!$F$6:$F$16,"=1")</f>
        <v>3</v>
      </c>
      <c r="P10" s="97">
        <f>SUMIFS('Свод анкет для заполнения (П№4)'!N6:N16,'Свод анкет для заполнения (П№4)'!$E$6:$E$16,"&gt;30",'Свод анкет для заполнения (П№4)'!$E$6:$E$16,"&lt;41",'Свод анкет для заполнения (П№4)'!$F$6:$F$16,"=1")</f>
        <v>0</v>
      </c>
      <c r="Q10" s="97">
        <f>SUMIFS('Свод анкет для заполнения (П№4)'!O6:O16,'Свод анкет для заполнения (П№4)'!$E$6:$E$16,"&gt;30",'Свод анкет для заполнения (П№4)'!$E$6:$E$16,"&lt;41",'Свод анкет для заполнения (П№4)'!$F$6:$F$16,"=1")</f>
        <v>3</v>
      </c>
      <c r="R10" s="97">
        <f>SUMIFS('Свод анкет для заполнения (П№4)'!P6:P16,'Свод анкет для заполнения (П№4)'!$E$6:$E$16,"&gt;30",'Свод анкет для заполнения (П№4)'!$E$6:$E$16,"&lt;41",'Свод анкет для заполнения (П№4)'!$F$6:$F$16,"=1")</f>
        <v>0</v>
      </c>
      <c r="S10" s="182"/>
      <c r="T10" s="97">
        <f>IF(H10&gt;0,(SUMIFS('Свод анкет для заполнения (П№4)'!$R$6:$R$16,'Свод анкет для заполнения (П№4)'!$E$6:$E$16,"&gt;30",'Свод анкет для заполнения (П№4)'!$E$6:$E$16,"&lt;41",'Свод анкет для заполнения (П№4)'!$F$6:$F$16,"=1")/$H$10),0)</f>
        <v>44.666666666666664</v>
      </c>
      <c r="U10" s="98">
        <f>T10/S8</f>
        <v>0.99259259259259258</v>
      </c>
      <c r="V10" s="134">
        <f>SUMIFS('Свод анкет для заполнения (П№4)'!T6:T16,'Свод анкет для заполнения (П№4)'!$E$6:$E$16,"&gt;30",'Свод анкет для заполнения (П№4)'!$E$6:$E$16,"&lt;41",'Свод анкет для заполнения (П№4)'!$F$6:$F$16,"=1")/$H$10</f>
        <v>7</v>
      </c>
      <c r="W10" s="134">
        <f>SUMIFS('Свод анкет для заполнения (П№4)'!U6:U16,'Свод анкет для заполнения (П№4)'!$E$6:$E$16,"&gt;30",'Свод анкет для заполнения (П№4)'!$E$6:$E$16,"&lt;41",'Свод анкет для заполнения (П№4)'!$F$6:$F$16,"=1")</f>
        <v>1</v>
      </c>
      <c r="X10" s="134">
        <f>SUMIFS('Свод анкет для заполнения (П№4)'!V6:V16,'Свод анкет для заполнения (П№4)'!$E$6:$E$16,"&gt;30",'Свод анкет для заполнения (П№4)'!$E$6:$E$16,"&lt;41",'Свод анкет для заполнения (П№4)'!$F$6:$F$16,"=1")</f>
        <v>2</v>
      </c>
      <c r="Y10" s="134">
        <f>SUMIFS('Свод анкет для заполнения (П№4)'!W6:W16,'Свод анкет для заполнения (П№4)'!$E$6:$E$16,"&gt;30",'Свод анкет для заполнения (П№4)'!$E$6:$E$16,"&lt;41",'Свод анкет для заполнения (П№4)'!$F$6:$F$16,"=1")/$H$10</f>
        <v>0</v>
      </c>
      <c r="Z10" s="134">
        <f>SUMIFS('Свод анкет для заполнения (П№4)'!X6:X16,'Свод анкет для заполнения (П№4)'!$E$6:$E$16,"&gt;30",'Свод анкет для заполнения (П№4)'!$E$6:$E$16,"&lt;41",'Свод анкет для заполнения (П№4)'!$F$6:$F$16,"=1")</f>
        <v>1</v>
      </c>
      <c r="AA10" s="134">
        <f>SUMIFS('Свод анкет для заполнения (П№4)'!Y6:Y16,'Свод анкет для заполнения (П№4)'!$E$6:$E$16,"&gt;30",'Свод анкет для заполнения (П№4)'!$E$6:$E$16,"&lt;41",'Свод анкет для заполнения (П№4)'!$F$6:$F$16,"=1")</f>
        <v>2</v>
      </c>
      <c r="AB10" s="134">
        <f>SUMIFS('Свод анкет для заполнения (П№4)'!Z6:Z16,'Свод анкет для заполнения (П№4)'!$E$6:$E$16,"&gt;30",'Свод анкет для заполнения (П№4)'!$E$6:$E$16,"&lt;41",'Свод анкет для заполнения (П№4)'!$F$6:$F$16,"=1")</f>
        <v>0</v>
      </c>
      <c r="AC10" s="134">
        <f>SUMIFS('Свод анкет для заполнения (П№4)'!AA6:AA16,'Свод анкет для заполнения (П№4)'!$E$6:$E$16,"&gt;30",'Свод анкет для заполнения (П№4)'!$E$6:$E$16,"&lt;41",'Свод анкет для заполнения (П№4)'!$F$6:$F$16,"=1")</f>
        <v>0</v>
      </c>
      <c r="AD10" s="74"/>
    </row>
    <row r="11" spans="1:30" x14ac:dyDescent="0.25">
      <c r="A11" s="177"/>
      <c r="B11" s="177"/>
      <c r="C11" s="176"/>
      <c r="D11" s="176"/>
      <c r="E11" s="176"/>
      <c r="F11" s="178"/>
      <c r="G11" s="84" t="s">
        <v>95</v>
      </c>
      <c r="H11" s="97">
        <f>SUMIFS('Свод анкет для заполнения (П№4)'!D6:D16,'Свод анкет для заполнения (П№4)'!$E$6:$E$16,"&gt;30",'Свод анкет для заполнения (П№4)'!$E$6:$E$16,"&lt;41",'Свод анкет для заполнения (П№4)'!$F$6:$F$16,"=2")</f>
        <v>1</v>
      </c>
      <c r="I11" s="97">
        <f>SUMIFS('Свод анкет для заполнения (П№4)'!G6:G16,'Свод анкет для заполнения (П№4)'!$E$6:$E$16,"&gt;30",'Свод анкет для заполнения (П№4)'!$E$6:$E$16,"&lt;41",'Свод анкет для заполнения (П№4)'!$F$6:$F$16,"=2")</f>
        <v>2</v>
      </c>
      <c r="J11" s="97">
        <f>SUMIFS('Свод анкет для заполнения (П№4)'!H6:H16,'Свод анкет для заполнения (П№4)'!$E$6:$E$16,"&gt;30",'Свод анкет для заполнения (П№4)'!$E$6:$E$16,"&lt;41",'Свод анкет для заполнения (П№4)'!$F$6:$F$16,"=2")</f>
        <v>1</v>
      </c>
      <c r="K11" s="97">
        <f>SUMIFS('Свод анкет для заполнения (П№4)'!I6:I16,'Свод анкет для заполнения (П№4)'!$E$6:$E$16,"&gt;30",'Свод анкет для заполнения (П№4)'!$E$6:$E$16,"&lt;41",'Свод анкет для заполнения (П№4)'!$F$6:$F$16,"=2")</f>
        <v>1</v>
      </c>
      <c r="L11" s="97">
        <f>SUMIFS('Свод анкет для заполнения (П№4)'!J6:J16,'Свод анкет для заполнения (П№4)'!$E$6:$E$16,"&gt;30",'Свод анкет для заполнения (П№4)'!$E$6:$E$16,"&lt;41",'Свод анкет для заполнения (П№4)'!$F$6:$F$16,"=2")</f>
        <v>2</v>
      </c>
      <c r="M11" s="97">
        <f>SUMIFS('Свод анкет для заполнения (П№4)'!K6:K16,'Свод анкет для заполнения (П№4)'!$E$6:$E$16,"&gt;30",'Свод анкет для заполнения (П№4)'!$E$6:$E$16,"&lt;41",'Свод анкет для заполнения (П№4)'!$F$6:$F$16,"=2")</f>
        <v>1</v>
      </c>
      <c r="N11" s="97">
        <f>SUMIFS('Свод анкет для заполнения (П№4)'!L6:L16,'Свод анкет для заполнения (П№4)'!$E$6:$E$16,"&gt;30",'Свод анкет для заполнения (П№4)'!$E$6:$E$16,"&lt;41",'Свод анкет для заполнения (П№4)'!$F$6:$F$16,"=2")</f>
        <v>1</v>
      </c>
      <c r="O11" s="97">
        <f>SUMIFS('Свод анкет для заполнения (П№4)'!M6:M16,'Свод анкет для заполнения (П№4)'!$E$6:$E$16,"&gt;30",'Свод анкет для заполнения (П№4)'!$E$6:$E$16,"&lt;41",'Свод анкет для заполнения (П№4)'!$F$6:$F$16,"=2")</f>
        <v>1</v>
      </c>
      <c r="P11" s="97">
        <f>SUMIFS('Свод анкет для заполнения (П№4)'!N6:N16,'Свод анкет для заполнения (П№4)'!$E$6:$E$16,"&gt;30",'Свод анкет для заполнения (П№4)'!$E$6:$E$16,"&lt;41",'Свод анкет для заполнения (П№4)'!$F$6:$F$16,"=2")</f>
        <v>0</v>
      </c>
      <c r="Q11" s="97">
        <f>SUMIFS('Свод анкет для заполнения (П№4)'!O6:O16,'Свод анкет для заполнения (П№4)'!$E$6:$E$16,"&gt;30",'Свод анкет для заполнения (П№4)'!$E$6:$E$16,"&lt;41",'Свод анкет для заполнения (П№4)'!$F$6:$F$16,"=2")</f>
        <v>1</v>
      </c>
      <c r="R11" s="97">
        <f>SUMIFS('Свод анкет для заполнения (П№4)'!P6:P16,'Свод анкет для заполнения (П№4)'!$E$6:$E$16,"&gt;30",'Свод анкет для заполнения (П№4)'!$E$6:$E$16,"&lt;41",'Свод анкет для заполнения (П№4)'!$F$6:$F$16,"=2")</f>
        <v>0</v>
      </c>
      <c r="S11" s="182"/>
      <c r="T11" s="97">
        <f>IF(H11&gt;0,(SUMIFS('Свод анкет для заполнения (П№4)'!$R$6:$R$16,'Свод анкет для заполнения (П№4)'!$E$6:$E$16,"&gt;30",'Свод анкет для заполнения (П№4)'!$E$6:$E$16,"&lt;41",'Свод анкет для заполнения (П№4)'!$F$6:$F$16,"=2")/$H$11),0)</f>
        <v>48</v>
      </c>
      <c r="U11" s="98">
        <f>T11/S8</f>
        <v>1.0666666666666667</v>
      </c>
      <c r="V11" s="134">
        <f>SUMIFS('Свод анкет для заполнения (П№4)'!T6:T16,'Свод анкет для заполнения (П№4)'!$E$6:$E$16,"&gt;30",'Свод анкет для заполнения (П№4)'!$E$6:$E$16,"&lt;41",'Свод анкет для заполнения (П№4)'!$F$6:$F$16,"=2")/$H$11</f>
        <v>5</v>
      </c>
      <c r="W11" s="134">
        <f>SUMIFS('Свод анкет для заполнения (П№4)'!U6:U16,'Свод анкет для заполнения (П№4)'!$E$6:$E$16,"&gt;30",'Свод анкет для заполнения (П№4)'!$E$6:$E$16,"&lt;41",'Свод анкет для заполнения (П№4)'!$F$6:$F$16,"=2")</f>
        <v>0</v>
      </c>
      <c r="X11" s="134">
        <f>SUMIFS('Свод анкет для заполнения (П№4)'!V6:V16,'Свод анкет для заполнения (П№4)'!$E$6:$E$16,"&gt;30",'Свод анкет для заполнения (П№4)'!$E$6:$E$16,"&lt;41",'Свод анкет для заполнения (П№4)'!$F$6:$F$16,"=2")</f>
        <v>1</v>
      </c>
      <c r="Y11" s="134">
        <f>SUMIFS('Свод анкет для заполнения (П№4)'!W6:W16,'Свод анкет для заполнения (П№4)'!$E$6:$E$16,"&gt;30",'Свод анкет для заполнения (П№4)'!$E$6:$E$16,"&lt;41",'Свод анкет для заполнения (П№4)'!$F$6:$F$16,"=2")</f>
        <v>0</v>
      </c>
      <c r="Z11" s="134">
        <f>SUMIFS('Свод анкет для заполнения (П№4)'!X6:X16,'Свод анкет для заполнения (П№4)'!$E$6:$E$16,"&gt;30",'Свод анкет для заполнения (П№4)'!$E$6:$E$16,"&lt;41",'Свод анкет для заполнения (П№4)'!$F$6:$F$16,"=2")</f>
        <v>0</v>
      </c>
      <c r="AA11" s="134">
        <f>SUMIFS('Свод анкет для заполнения (П№4)'!Y6:Y16,'Свод анкет для заполнения (П№4)'!$E$6:$E$16,"&gt;30",'Свод анкет для заполнения (П№4)'!$E$6:$E$16,"&lt;41",'Свод анкет для заполнения (П№4)'!$F$6:$F$16,"=2")</f>
        <v>1</v>
      </c>
      <c r="AB11" s="134">
        <f>SUMIFS('Свод анкет для заполнения (П№4)'!Z6:Z16,'Свод анкет для заполнения (П№4)'!$E$6:$E$16,"&gt;30",'Свод анкет для заполнения (П№4)'!$E$6:$E$16,"&lt;41",'Свод анкет для заполнения (П№4)'!$F$6:$F$16,"=2")</f>
        <v>0</v>
      </c>
      <c r="AC11" s="134">
        <f>SUMIFS('Свод анкет для заполнения (П№4)'!AA6:AA16,'Свод анкет для заполнения (П№4)'!$E$6:$E$16,"&gt;30",'Свод анкет для заполнения (П№4)'!$E$6:$E$16,"&lt;41",'Свод анкет для заполнения (П№4)'!$F$6:$F$16,"=2")</f>
        <v>0</v>
      </c>
      <c r="AD11" s="74"/>
    </row>
    <row r="12" spans="1:30" x14ac:dyDescent="0.25">
      <c r="A12" s="177"/>
      <c r="B12" s="177"/>
      <c r="C12" s="176"/>
      <c r="D12" s="176"/>
      <c r="E12" s="176"/>
      <c r="F12" s="178" t="s">
        <v>64</v>
      </c>
      <c r="G12" s="84" t="s">
        <v>94</v>
      </c>
      <c r="H12" s="97">
        <f>SUMIFS('Свод анкет для заполнения (П№4)'!D6:D16,'Свод анкет для заполнения (П№4)'!$E$6:$E$16,"&gt;40",'Свод анкет для заполнения (П№4)'!$E$6:$E$16,"&lt;51",'Свод анкет для заполнения (П№4)'!$F$6:$F$16,"=1")</f>
        <v>3</v>
      </c>
      <c r="I12" s="97">
        <f>SUMIFS('Свод анкет для заполнения (П№4)'!G6:G16,'Свод анкет для заполнения (П№4)'!$E$6:$E$16,"&gt;40",'Свод анкет для заполнения (П№4)'!$E$6:$E$16,"&lt;51",'Свод анкет для заполнения (П№4)'!$F$6:$F$16,"=1")</f>
        <v>6</v>
      </c>
      <c r="J12" s="97">
        <f>SUMIFS('Свод анкет для заполнения (П№4)'!H6:H16,'Свод анкет для заполнения (П№4)'!$E$6:$E$16,"&gt;40",'Свод анкет для заполнения (П№4)'!$E$6:$E$16,"&lt;51",'Свод анкет для заполнения (П№4)'!$F$6:$F$16,"=1")</f>
        <v>3</v>
      </c>
      <c r="K12" s="97">
        <f>SUMIFS('Свод анкет для заполнения (П№4)'!I6:I16,'Свод анкет для заполнения (П№4)'!$E$6:$E$16,"&gt;40",'Свод анкет для заполнения (П№4)'!$E$6:$E$16,"&lt;51",'Свод анкет для заполнения (П№4)'!$F$6:$F$16,"=1")</f>
        <v>3</v>
      </c>
      <c r="L12" s="97">
        <f>SUMIFS('Свод анкет для заполнения (П№4)'!J6:J16,'Свод анкет для заполнения (П№4)'!$E$6:$E$16,"&gt;40",'Свод анкет для заполнения (П№4)'!$E$6:$E$16,"&lt;51",'Свод анкет для заполнения (П№4)'!$F$6:$F$16,"=1")</f>
        <v>6</v>
      </c>
      <c r="M12" s="97">
        <f>SUMIFS('Свод анкет для заполнения (П№4)'!K6:K16,'Свод анкет для заполнения (П№4)'!$E$6:$E$16,"&gt;40",'Свод анкет для заполнения (П№4)'!$E$6:$E$16,"&lt;51",'Свод анкет для заполнения (П№4)'!$F$6:$F$16,"=1")</f>
        <v>3</v>
      </c>
      <c r="N12" s="97">
        <f>SUMIFS('Свод анкет для заполнения (П№4)'!L6:L16,'Свод анкет для заполнения (П№4)'!$E$6:$E$16,"&gt;40",'Свод анкет для заполнения (П№4)'!$E$6:$E$16,"&lt;51",'Свод анкет для заполнения (П№4)'!$F$6:$F$16,"=1")</f>
        <v>3</v>
      </c>
      <c r="O12" s="97">
        <f>SUMIFS('Свод анкет для заполнения (П№4)'!M6:M16,'Свод анкет для заполнения (П№4)'!$E$6:$E$16,"&gt;40",'Свод анкет для заполнения (П№4)'!$E$6:$E$16,"&lt;51",'Свод анкет для заполнения (П№4)'!$F$6:$F$16,"=1")</f>
        <v>3</v>
      </c>
      <c r="P12" s="97">
        <f>SUMIFS('Свод анкет для заполнения (П№4)'!N6:N16,'Свод анкет для заполнения (П№4)'!$E$6:$E$16,"&gt;40",'Свод анкет для заполнения (П№4)'!$E$6:$E$16,"&lt;51",'Свод анкет для заполнения (П№4)'!$F$6:$F$16,"=1")</f>
        <v>0</v>
      </c>
      <c r="Q12" s="97">
        <f>SUMIFS('Свод анкет для заполнения (П№4)'!O6:O16,'Свод анкет для заполнения (П№4)'!$E$6:$E$16,"&gt;40",'Свод анкет для заполнения (П№4)'!$E$6:$E$16,"&lt;51",'Свод анкет для заполнения (П№4)'!$F$6:$F$16,"=1")</f>
        <v>3</v>
      </c>
      <c r="R12" s="97">
        <f>SUMIFS('Свод анкет для заполнения (П№4)'!P6:P16,'Свод анкет для заполнения (П№4)'!$E$6:$E$16,"&gt;40",'Свод анкет для заполнения (П№4)'!$E$6:$E$16,"&lt;51",'Свод анкет для заполнения (П№4)'!$F$6:$F$16,"=1")</f>
        <v>0</v>
      </c>
      <c r="S12" s="182"/>
      <c r="T12" s="97">
        <f>IF(H12&gt;0,(SUMIFS('Свод анкет для заполнения (П№4)'!$R$6:$R$16,'Свод анкет для заполнения (П№4)'!$E$6:$E$16,"&gt;40",'Свод анкет для заполнения (П№4)'!$E$6:$E$16,"&lt;51",'Свод анкет для заполнения (П№4)'!$F$6:$F$16,"=1")/$H$12),0)</f>
        <v>47.333333333333336</v>
      </c>
      <c r="U12" s="98">
        <f>T12/S8</f>
        <v>1.0518518518518518</v>
      </c>
      <c r="V12" s="134">
        <f>SUMIFS('Свод анкет для заполнения (П№4)'!T6:T16,'Свод анкет для заполнения (П№4)'!$E$6:$E$16,"&gt;40",'Свод анкет для заполнения (П№4)'!$E$6:$E$16,"&lt;51",'Свод анкет для заполнения (П№4)'!$F$6:$F$16,"=1")/$H$12</f>
        <v>7</v>
      </c>
      <c r="W12" s="134">
        <f>SUMIFS('Свод анкет для заполнения (П№4)'!U6:U16,'Свод анкет для заполнения (П№4)'!$E$6:$E$16,"&gt;40",'Свод анкет для заполнения (П№4)'!$E$6:$E$16,"&lt;51",'Свод анкет для заполнения (П№4)'!$F$6:$F$16,"=1")</f>
        <v>1</v>
      </c>
      <c r="X12" s="134">
        <f>SUMIFS('Свод анкет для заполнения (П№4)'!V6:V16,'Свод анкет для заполнения (П№4)'!$E$6:$E$16,"&gt;40",'Свод анкет для заполнения (П№4)'!$E$6:$E$16,"&lt;51",'Свод анкет для заполнения (П№4)'!$F$6:$F$16,"=1")</f>
        <v>1</v>
      </c>
      <c r="Y12" s="134">
        <f>SUMIFS('Свод анкет для заполнения (П№4)'!W6:W16,'Свод анкет для заполнения (П№4)'!$E$6:$E$16,"&gt;40",'Свод анкет для заполнения (П№4)'!$E$6:$E$16,"&lt;51",'Свод анкет для заполнения (П№4)'!$F$6:$F$16,"=1")</f>
        <v>1</v>
      </c>
      <c r="Z12" s="134">
        <f>SUMIFS('Свод анкет для заполнения (П№4)'!X6:X16,'Свод анкет для заполнения (П№4)'!$E$6:$E$16,"&gt;40",'Свод анкет для заполнения (П№4)'!$E$6:$E$16,"&lt;51",'Свод анкет для заполнения (П№4)'!$F$6:$F$16,"=1")</f>
        <v>1</v>
      </c>
      <c r="AA12" s="134">
        <f>SUMIFS('Свод анкет для заполнения (П№4)'!Y6:Y16,'Свод анкет для заполнения (П№4)'!$E$6:$E$16,"&gt;40",'Свод анкет для заполнения (П№4)'!$E$6:$E$16,"&lt;51",'Свод анкет для заполнения (П№4)'!$F$6:$F$16,"=1")</f>
        <v>1</v>
      </c>
      <c r="AB12" s="134">
        <f>SUMIFS('Свод анкет для заполнения (П№4)'!Z6:Z16,'Свод анкет для заполнения (П№4)'!$E$6:$E$16,"&gt;40",'Свод анкет для заполнения (П№4)'!$E$6:$E$16,"&lt;51",'Свод анкет для заполнения (П№4)'!$F$6:$F$16,"=1")</f>
        <v>1</v>
      </c>
      <c r="AC12" s="134">
        <f>SUMIFS('Свод анкет для заполнения (П№4)'!AA6:AA16,'Свод анкет для заполнения (П№4)'!$E$6:$E$16,"&gt;40",'Свод анкет для заполнения (П№4)'!$E$6:$E$16,"&lt;51",'Свод анкет для заполнения (П№4)'!$F$6:$F$16,"=1")</f>
        <v>0</v>
      </c>
      <c r="AD12" s="74"/>
    </row>
    <row r="13" spans="1:30" x14ac:dyDescent="0.25">
      <c r="A13" s="177"/>
      <c r="B13" s="177"/>
      <c r="C13" s="176"/>
      <c r="D13" s="176"/>
      <c r="E13" s="176"/>
      <c r="F13" s="178"/>
      <c r="G13" s="84" t="s">
        <v>95</v>
      </c>
      <c r="H13" s="97">
        <f>SUMIFS('Свод анкет для заполнения (П№4)'!D6:D16,'Свод анкет для заполнения (П№4)'!$E$6:$E$16,"&gt;40",'Свод анкет для заполнения (П№4)'!$E$6:$E$16,"&lt;51",'Свод анкет для заполнения (П№4)'!$F$6:$F$16,"=2")</f>
        <v>0</v>
      </c>
      <c r="I13" s="97">
        <f>SUMIFS('Свод анкет для заполнения (П№4)'!G6:G16,'Свод анкет для заполнения (П№4)'!$E$6:$E$16,"&gt;40",'Свод анкет для заполнения (П№4)'!$E$6:$E$16,"&lt;51",'Свод анкет для заполнения (П№4)'!$F$6:$F$16,"=2")</f>
        <v>0</v>
      </c>
      <c r="J13" s="97">
        <f>SUMIFS('Свод анкет для заполнения (П№4)'!H6:H16,'Свод анкет для заполнения (П№4)'!$E$6:$E$16,"&gt;40",'Свод анкет для заполнения (П№4)'!$E$6:$E$16,"&lt;51",'Свод анкет для заполнения (П№4)'!$F$6:$F$16,"=2")</f>
        <v>0</v>
      </c>
      <c r="K13" s="97">
        <f>SUMIFS('Свод анкет для заполнения (П№4)'!I6:I16,'Свод анкет для заполнения (П№4)'!$E$6:$E$16,"&gt;40",'Свод анкет для заполнения (П№4)'!$E$6:$E$16,"&lt;51",'Свод анкет для заполнения (П№4)'!$F$6:$F$16,"=2")</f>
        <v>0</v>
      </c>
      <c r="L13" s="97">
        <f>SUMIFS('Свод анкет для заполнения (П№4)'!J6:J16,'Свод анкет для заполнения (П№4)'!$E$6:$E$16,"&gt;40",'Свод анкет для заполнения (П№4)'!$E$6:$E$16,"&lt;51",'Свод анкет для заполнения (П№4)'!$F$6:$F$16,"=2")</f>
        <v>0</v>
      </c>
      <c r="M13" s="97">
        <f>SUMIFS('Свод анкет для заполнения (П№4)'!K6:K16,'Свод анкет для заполнения (П№4)'!$E$6:$E$16,"&gt;40",'Свод анкет для заполнения (П№4)'!$E$6:$E$16,"&lt;51",'Свод анкет для заполнения (П№4)'!$F$6:$F$16,"=2")</f>
        <v>0</v>
      </c>
      <c r="N13" s="97">
        <f>SUMIFS('Свод анкет для заполнения (П№4)'!L6:L16,'Свод анкет для заполнения (П№4)'!$E$6:$E$16,"&gt;40",'Свод анкет для заполнения (П№4)'!$E$6:$E$16,"&lt;51",'Свод анкет для заполнения (П№4)'!$F$6:$F$16,"=2")</f>
        <v>0</v>
      </c>
      <c r="O13" s="97">
        <f>SUMIFS('Свод анкет для заполнения (П№4)'!M6:M16,'Свод анкет для заполнения (П№4)'!$E$6:$E$16,"&gt;40",'Свод анкет для заполнения (П№4)'!$E$6:$E$16,"&lt;51",'Свод анкет для заполнения (П№4)'!$F$6:$F$16,"=2")</f>
        <v>0</v>
      </c>
      <c r="P13" s="97">
        <f>SUMIFS('Свод анкет для заполнения (П№4)'!N6:N16,'Свод анкет для заполнения (П№4)'!$E$6:$E$16,"&gt;40",'Свод анкет для заполнения (П№4)'!$E$6:$E$16,"&lt;51",'Свод анкет для заполнения (П№4)'!$F$6:$F$16,"=2")</f>
        <v>0</v>
      </c>
      <c r="Q13" s="97">
        <f>SUMIFS('Свод анкет для заполнения (П№4)'!O6:O16,'Свод анкет для заполнения (П№4)'!$E$6:$E$16,"&gt;40",'Свод анкет для заполнения (П№4)'!$E$6:$E$16,"&lt;51",'Свод анкет для заполнения (П№4)'!$F$6:$F$16,"=2")</f>
        <v>0</v>
      </c>
      <c r="R13" s="97">
        <f>SUMIFS('Свод анкет для заполнения (П№4)'!P6:P16,'Свод анкет для заполнения (П№4)'!$E$6:$E$16,"&gt;40",'Свод анкет для заполнения (П№4)'!$E$6:$E$16,"&lt;51",'Свод анкет для заполнения (П№4)'!$F$6:$F$16,"=2")</f>
        <v>0</v>
      </c>
      <c r="S13" s="182"/>
      <c r="T13" s="97">
        <f>IF(H13&gt;0,(SUMIFS('Свод анкет для заполнения (П№4)'!$R$6:$R$16,'Свод анкет для заполнения (П№4)'!$E$6:$E$16,"&gt;40",'Свод анкет для заполнения (П№4)'!$E$6:$E$16,"&lt;51",'Свод анкет для заполнения (П№4)'!$F$6:$F$16,"=2")/$H$13),0)</f>
        <v>0</v>
      </c>
      <c r="U13" s="98">
        <f>T13/S8</f>
        <v>0</v>
      </c>
      <c r="V13" s="136">
        <f>IF(H13=0,0,SUMIFS('Свод анкет для заполнения (П№4)'!T6:T16,'Свод анкет для заполнения (П№4)'!$E$6:$E$16,"&gt;40",'Свод анкет для заполнения (П№4)'!$E$6:$E$16,"&lt;51",'Свод анкет для заполнения (П№4)'!$F$6:$F$16,"=2")/$H$13)</f>
        <v>0</v>
      </c>
      <c r="W13" s="134">
        <f>SUMIFS('Свод анкет для заполнения (П№4)'!U6:U16,'Свод анкет для заполнения (П№4)'!$E$6:$E$16,"&gt;40",'Свод анкет для заполнения (П№4)'!$E$6:$E$16,"&lt;51",'Свод анкет для заполнения (П№4)'!$F$6:$F$16,"=2")</f>
        <v>0</v>
      </c>
      <c r="X13" s="134">
        <f>SUMIFS('Свод анкет для заполнения (П№4)'!V6:V16,'Свод анкет для заполнения (П№4)'!$E$6:$E$16,"&gt;40",'Свод анкет для заполнения (П№4)'!$E$6:$E$16,"&lt;51",'Свод анкет для заполнения (П№4)'!$F$6:$F$16,"=2")</f>
        <v>0</v>
      </c>
      <c r="Y13" s="134">
        <f>SUMIFS('Свод анкет для заполнения (П№4)'!W6:W16,'Свод анкет для заполнения (П№4)'!$E$6:$E$16,"&gt;40",'Свод анкет для заполнения (П№4)'!$E$6:$E$16,"&lt;51",'Свод анкет для заполнения (П№4)'!$F$6:$F$16,"=2")</f>
        <v>0</v>
      </c>
      <c r="Z13" s="134">
        <f>SUMIFS('Свод анкет для заполнения (П№4)'!X6:X16,'Свод анкет для заполнения (П№4)'!$E$6:$E$16,"&gt;40",'Свод анкет для заполнения (П№4)'!$E$6:$E$16,"&lt;51",'Свод анкет для заполнения (П№4)'!$F$6:$F$16,"=2")</f>
        <v>0</v>
      </c>
      <c r="AA13" s="134">
        <f>SUMIFS('Свод анкет для заполнения (П№4)'!Y6:Y16,'Свод анкет для заполнения (П№4)'!$E$6:$E$16,"&gt;40",'Свод анкет для заполнения (П№4)'!$E$6:$E$16,"&lt;51",'Свод анкет для заполнения (П№4)'!$F$6:$F$16,"=2")</f>
        <v>0</v>
      </c>
      <c r="AB13" s="134">
        <f>SUMIFS('Свод анкет для заполнения (П№4)'!Z6:Z16,'Свод анкет для заполнения (П№4)'!$E$6:$E$16,"&gt;40",'Свод анкет для заполнения (П№4)'!$E$6:$E$16,"&lt;51",'Свод анкет для заполнения (П№4)'!$F$6:$F$16,"=2")</f>
        <v>0</v>
      </c>
      <c r="AC13" s="134">
        <f>SUMIFS('Свод анкет для заполнения (П№4)'!AA6:AA16,'Свод анкет для заполнения (П№4)'!$E$6:$E$16,"&gt;40",'Свод анкет для заполнения (П№4)'!$E$6:$E$16,"&lt;51",'Свод анкет для заполнения (П№4)'!$F$6:$F$16,"=2")</f>
        <v>0</v>
      </c>
      <c r="AD13" s="74"/>
    </row>
    <row r="14" spans="1:30" x14ac:dyDescent="0.25">
      <c r="A14" s="177"/>
      <c r="B14" s="177"/>
      <c r="C14" s="176"/>
      <c r="D14" s="176"/>
      <c r="E14" s="176"/>
      <c r="F14" s="178" t="s">
        <v>65</v>
      </c>
      <c r="G14" s="84" t="s">
        <v>94</v>
      </c>
      <c r="H14" s="97">
        <f>SUMIFS('Свод анкет для заполнения (П№4)'!D6:D16,'Свод анкет для заполнения (П№4)'!$E$6:$E$16,"&gt;50",'Свод анкет для заполнения (П№4)'!$F$6:$F$16,"=1")</f>
        <v>2</v>
      </c>
      <c r="I14" s="97">
        <f>SUMIFS('Свод анкет для заполнения (П№4)'!G6:G16,'Свод анкет для заполнения (П№4)'!$E$6:$E$16,"&gt;50",'Свод анкет для заполнения (П№4)'!$F$6:$F$16,"=1")</f>
        <v>4</v>
      </c>
      <c r="J14" s="97">
        <f>SUMIFS('Свод анкет для заполнения (П№4)'!H6:H16,'Свод анкет для заполнения (П№4)'!$E$6:$E$16,"&gt;50",'Свод анкет для заполнения (П№4)'!$F$6:$F$16,"=1")</f>
        <v>2</v>
      </c>
      <c r="K14" s="97">
        <f>SUMIFS('Свод анкет для заполнения (П№4)'!I6:I16,'Свод анкет для заполнения (П№4)'!$E$6:$E$16,"&gt;50",'Свод анкет для заполнения (П№4)'!$F$6:$F$16,"=1")</f>
        <v>2</v>
      </c>
      <c r="L14" s="97">
        <f>SUMIFS('Свод анкет для заполнения (П№4)'!J6:J16,'Свод анкет для заполнения (П№4)'!$E$6:$E$16,"&gt;50",'Свод анкет для заполнения (П№4)'!$F$6:$F$16,"=1")</f>
        <v>4</v>
      </c>
      <c r="M14" s="97">
        <f>SUMIFS('Свод анкет для заполнения (П№4)'!K6:K16,'Свод анкет для заполнения (П№4)'!$E$6:$E$16,"&gt;50",'Свод анкет для заполнения (П№4)'!$F$6:$F$16,"=1")</f>
        <v>2</v>
      </c>
      <c r="N14" s="97">
        <f>SUMIFS('Свод анкет для заполнения (П№4)'!L6:L16,'Свод анкет для заполнения (П№4)'!$E$6:$E$16,"&gt;50",'Свод анкет для заполнения (П№4)'!$F$6:$F$16,"=1")</f>
        <v>2</v>
      </c>
      <c r="O14" s="97">
        <f>SUMIFS('Свод анкет для заполнения (П№4)'!M6:M16,'Свод анкет для заполнения (П№4)'!$E$6:$E$16,"&gt;50",'Свод анкет для заполнения (П№4)'!$F$6:$F$16,"=1")</f>
        <v>2</v>
      </c>
      <c r="P14" s="97">
        <f>SUMIFS('Свод анкет для заполнения (П№4)'!N6:N16,'Свод анкет для заполнения (П№4)'!$E$6:$E$16,"&gt;50",'Свод анкет для заполнения (П№4)'!$F$6:$F$16,"=1")</f>
        <v>0</v>
      </c>
      <c r="Q14" s="97">
        <f>SUMIFS('Свод анкет для заполнения (П№4)'!O6:O16,'Свод анкет для заполнения (П№4)'!$E$6:$E$16,"&gt;50",'Свод анкет для заполнения (П№4)'!$F$6:$F$16,"=1")</f>
        <v>2</v>
      </c>
      <c r="R14" s="97">
        <f>SUMIFS('Свод анкет для заполнения (П№4)'!P6:P16,'Свод анкет для заполнения (П№4)'!$E$6:$E$16,"&gt;50",'Свод анкет для заполнения (П№4)'!$F$6:$F$16,"=1")</f>
        <v>0</v>
      </c>
      <c r="S14" s="182"/>
      <c r="T14" s="97">
        <f>IF(H14&gt;0,(SUMIFS('Свод анкет для заполнения (П№4)'!$R$6:$R$16,'Свод анкет для заполнения (П№4)'!$E$6:$E$16,"&gt;50",'Свод анкет для заполнения (П№4)'!$F$6:$F$16,"=1")/$H$14),0)</f>
        <v>58</v>
      </c>
      <c r="U14" s="98">
        <f>T14/S8</f>
        <v>1.288888888888889</v>
      </c>
      <c r="V14" s="134">
        <f>SUMIFS('Свод анкет для заполнения (П№4)'!T6:T16,'Свод анкет для заполнения (П№4)'!$E$6:$E$16,"&gt;50",'Свод анкет для заполнения (П№4)'!$F$6:$F$16,"=1")/$H$14</f>
        <v>5</v>
      </c>
      <c r="W14" s="134">
        <f>SUMIFS('Свод анкет для заполнения (П№4)'!U6:U16,'Свод анкет для заполнения (П№4)'!$E$6:$E$16,"&gt;50",'Свод анкет для заполнения (П№4)'!$F$6:$F$16,"=1")</f>
        <v>0</v>
      </c>
      <c r="X14" s="134">
        <f>SUMIFS('Свод анкет для заполнения (П№4)'!V6:V16,'Свод анкет для заполнения (П№4)'!$E$6:$E$16,"&gt;50",'Свод анкет для заполнения (П№4)'!$F$6:$F$16,"=1")</f>
        <v>1</v>
      </c>
      <c r="Y14" s="134">
        <f>SUMIFS('Свод анкет для заполнения (П№4)'!W6:W16,'Свод анкет для заполнения (П№4)'!$E$6:$E$16,"&gt;50",'Свод анкет для заполнения (П№4)'!$F$6:$F$16,"=1")</f>
        <v>1</v>
      </c>
      <c r="Z14" s="134">
        <f>SUMIFS('Свод анкет для заполнения (П№4)'!X6:X16,'Свод анкет для заполнения (П№4)'!$E$6:$E$16,"&gt;50",'Свод анкет для заполнения (П№4)'!$F$6:$F$16,"=1")</f>
        <v>0</v>
      </c>
      <c r="AA14" s="134">
        <f>SUMIFS('Свод анкет для заполнения (П№4)'!Y6:Y16,'Свод анкет для заполнения (П№4)'!$E$6:$E$16,"&gt;50",'Свод анкет для заполнения (П№4)'!$F$6:$F$16,"=1")</f>
        <v>1</v>
      </c>
      <c r="AB14" s="134">
        <f>SUMIFS('Свод анкет для заполнения (П№4)'!Z6:Z16,'Свод анкет для заполнения (П№4)'!$E$6:$E$16,"&gt;50",'Свод анкет для заполнения (П№4)'!$F$6:$F$16,"=1")</f>
        <v>1</v>
      </c>
      <c r="AC14" s="134">
        <f>SUMIFS('Свод анкет для заполнения (П№4)'!AA6:AA16,'Свод анкет для заполнения (П№4)'!$E$6:$E$16,"&gt;50",'Свод анкет для заполнения (П№4)'!$F$6:$F$16,"=1")</f>
        <v>0</v>
      </c>
      <c r="AD14" s="74"/>
    </row>
    <row r="15" spans="1:30" x14ac:dyDescent="0.25">
      <c r="A15" s="177"/>
      <c r="B15" s="177"/>
      <c r="C15" s="176"/>
      <c r="D15" s="176"/>
      <c r="E15" s="176"/>
      <c r="F15" s="178"/>
      <c r="G15" s="84" t="s">
        <v>95</v>
      </c>
      <c r="H15" s="97">
        <f>SUMIFS('Свод анкет для заполнения (П№4)'!D6:D16,'Свод анкет для заполнения (П№4)'!$E$6:$E$16,"&gt;50",'Свод анкет для заполнения (П№4)'!$F$6:$F$16,"=2")</f>
        <v>0</v>
      </c>
      <c r="I15" s="97">
        <f>SUMIFS('Свод анкет для заполнения (П№4)'!G6:G16,'Свод анкет для заполнения (П№4)'!$E$6:$E$16,"&gt;50",'Свод анкет для заполнения (П№4)'!$F$6:$F$16,"=2")</f>
        <v>0</v>
      </c>
      <c r="J15" s="97">
        <f>SUMIFS('Свод анкет для заполнения (П№4)'!H6:H16,'Свод анкет для заполнения (П№4)'!$E$6:$E$16,"&gt;50",'Свод анкет для заполнения (П№4)'!$F$6:$F$16,"=2")</f>
        <v>0</v>
      </c>
      <c r="K15" s="97">
        <f>SUMIFS('Свод анкет для заполнения (П№4)'!I6:I16,'Свод анкет для заполнения (П№4)'!$E$6:$E$16,"&gt;50",'Свод анкет для заполнения (П№4)'!$F$6:$F$16,"=2")</f>
        <v>0</v>
      </c>
      <c r="L15" s="97">
        <f>SUMIFS('Свод анкет для заполнения (П№4)'!J6:J16,'Свод анкет для заполнения (П№4)'!$E$6:$E$16,"&gt;50",'Свод анкет для заполнения (П№4)'!$F$6:$F$16,"=2")</f>
        <v>0</v>
      </c>
      <c r="M15" s="97">
        <f>SUMIFS('Свод анкет для заполнения (П№4)'!K6:K16,'Свод анкет для заполнения (П№4)'!$E$6:$E$16,"&gt;50",'Свод анкет для заполнения (П№4)'!$F$6:$F$16,"=2")</f>
        <v>0</v>
      </c>
      <c r="N15" s="97">
        <f>SUMIFS('Свод анкет для заполнения (П№4)'!L6:L16,'Свод анкет для заполнения (П№4)'!$E$6:$E$16,"&gt;50",'Свод анкет для заполнения (П№4)'!$F$6:$F$16,"=2")</f>
        <v>0</v>
      </c>
      <c r="O15" s="97">
        <f>SUMIFS('Свод анкет для заполнения (П№4)'!M6:M16,'Свод анкет для заполнения (П№4)'!$E$6:$E$16,"&gt;50",'Свод анкет для заполнения (П№4)'!$F$6:$F$16,"=2")</f>
        <v>0</v>
      </c>
      <c r="P15" s="97">
        <f>SUMIFS('Свод анкет для заполнения (П№4)'!N6:N16,'Свод анкет для заполнения (П№4)'!$E$6:$E$16,"&gt;50",'Свод анкет для заполнения (П№4)'!$F$6:$F$16,"=2")</f>
        <v>0</v>
      </c>
      <c r="Q15" s="97">
        <f>SUMIFS('Свод анкет для заполнения (П№4)'!O6:O16,'Свод анкет для заполнения (П№4)'!$E$6:$E$16,"&gt;50",'Свод анкет для заполнения (П№4)'!$F$6:$F$16,"=2")</f>
        <v>0</v>
      </c>
      <c r="R15" s="97">
        <f>SUMIFS('Свод анкет для заполнения (П№4)'!P6:P16,'Свод анкет для заполнения (П№4)'!$E$6:$E$16,"&gt;50",'Свод анкет для заполнения (П№4)'!$F$6:$F$16,"=2")</f>
        <v>0</v>
      </c>
      <c r="S15" s="182"/>
      <c r="T15" s="97">
        <f>IF(H15&gt;0,(SUMIFS('Свод анкет для заполнения (П№4)'!$R$6:$R$16,'Свод анкет для заполнения (П№4)'!$E$6:$E$16,"&gt;50",'Свод анкет для заполнения (П№4)'!$F$6:$F$16,"=2")/$H$15),0)</f>
        <v>0</v>
      </c>
      <c r="U15" s="98">
        <f>T15/S8</f>
        <v>0</v>
      </c>
      <c r="V15" s="136">
        <f>IF(H15=0,0,SUMIFS('Свод анкет для заполнения (П№4)'!T6:T16,'Свод анкет для заполнения (П№4)'!$E$6:$E$16,"&gt;50",'Свод анкет для заполнения (П№4)'!$F$6:$F$16,"=2")/$H$15)</f>
        <v>0</v>
      </c>
      <c r="W15" s="134">
        <f>SUMIFS('Свод анкет для заполнения (П№4)'!U6:U16,'Свод анкет для заполнения (П№4)'!$E$6:$E$16,"&gt;50",'Свод анкет для заполнения (П№4)'!$F$6:$F$16,"=2")</f>
        <v>0</v>
      </c>
      <c r="X15" s="134">
        <f>SUMIFS('Свод анкет для заполнения (П№4)'!V6:V16,'Свод анкет для заполнения (П№4)'!$E$6:$E$16,"&gt;50",'Свод анкет для заполнения (П№4)'!$F$6:$F$16,"=2")</f>
        <v>0</v>
      </c>
      <c r="Y15" s="134">
        <f>SUMIFS('Свод анкет для заполнения (П№4)'!W6:W16,'Свод анкет для заполнения (П№4)'!$E$6:$E$16,"&gt;50",'Свод анкет для заполнения (П№4)'!$F$6:$F$16,"=2")</f>
        <v>0</v>
      </c>
      <c r="Z15" s="134">
        <f>SUMIFS('Свод анкет для заполнения (П№4)'!X6:X16,'Свод анкет для заполнения (П№4)'!$E$6:$E$16,"&gt;50",'Свод анкет для заполнения (П№4)'!$F$6:$F$16,"=2")</f>
        <v>0</v>
      </c>
      <c r="AA15" s="134">
        <f>SUMIFS('Свод анкет для заполнения (П№4)'!Y6:Y16,'Свод анкет для заполнения (П№4)'!$E$6:$E$16,"&gt;50",'Свод анкет для заполнения (П№4)'!$F$6:$F$16,"=2")</f>
        <v>0</v>
      </c>
      <c r="AB15" s="134">
        <f>SUMIFS('Свод анкет для заполнения (П№4)'!Z6:Z16,'Свод анкет для заполнения (П№4)'!$E$6:$E$16,"&gt;50",'Свод анкет для заполнения (П№4)'!$F$6:$F$16,"=2")</f>
        <v>0</v>
      </c>
      <c r="AC15" s="134">
        <f>SUMIFS('Свод анкет для заполнения (П№4)'!AA6:AA16,'Свод анкет для заполнения (П№4)'!$E$6:$E$16,"&gt;50",'Свод анкет для заполнения (П№4)'!$F$6:$F$16,"=2")</f>
        <v>0</v>
      </c>
      <c r="AD15" s="74"/>
    </row>
    <row r="16" spans="1:30" x14ac:dyDescent="0.25">
      <c r="A16" s="177"/>
      <c r="B16" s="177"/>
      <c r="C16" s="176"/>
      <c r="D16" s="176"/>
      <c r="E16" s="176"/>
      <c r="F16" s="179" t="s">
        <v>113</v>
      </c>
      <c r="G16" s="85" t="s">
        <v>94</v>
      </c>
      <c r="H16" s="132">
        <f>H8+H10+H12+H14</f>
        <v>9</v>
      </c>
      <c r="I16" s="132">
        <f t="shared" ref="I16:R17" si="0">I8+I10+I12+I14</f>
        <v>18</v>
      </c>
      <c r="J16" s="132">
        <f t="shared" si="0"/>
        <v>9</v>
      </c>
      <c r="K16" s="132">
        <f t="shared" si="0"/>
        <v>9</v>
      </c>
      <c r="L16" s="132">
        <f t="shared" si="0"/>
        <v>18</v>
      </c>
      <c r="M16" s="132">
        <f t="shared" si="0"/>
        <v>9</v>
      </c>
      <c r="N16" s="132">
        <f t="shared" si="0"/>
        <v>9</v>
      </c>
      <c r="O16" s="132">
        <f t="shared" si="0"/>
        <v>9</v>
      </c>
      <c r="P16" s="132">
        <f t="shared" si="0"/>
        <v>0</v>
      </c>
      <c r="Q16" s="132">
        <f t="shared" si="0"/>
        <v>9</v>
      </c>
      <c r="R16" s="132">
        <f t="shared" si="0"/>
        <v>0</v>
      </c>
      <c r="S16" s="180">
        <f>S8</f>
        <v>45</v>
      </c>
      <c r="T16" s="127">
        <f>(T8*H8+T10*H10+T12*H12+T14*H14)/H16</f>
        <v>47.666666666666664</v>
      </c>
      <c r="U16" s="86">
        <f>T16/S16</f>
        <v>1.0592592592592591</v>
      </c>
      <c r="V16" s="132">
        <f>(V8*H8+V10*H10+V12*H12+V14*H14)/H16</f>
        <v>6.333333333333333</v>
      </c>
      <c r="W16" s="132">
        <f t="shared" ref="W16:AC17" si="1">W8+W10+W12+W14</f>
        <v>3</v>
      </c>
      <c r="X16" s="132">
        <f t="shared" si="1"/>
        <v>4</v>
      </c>
      <c r="Y16" s="132">
        <f t="shared" si="1"/>
        <v>2</v>
      </c>
      <c r="Z16" s="132">
        <f t="shared" si="1"/>
        <v>3</v>
      </c>
      <c r="AA16" s="132">
        <f t="shared" si="1"/>
        <v>4</v>
      </c>
      <c r="AB16" s="132">
        <f t="shared" si="1"/>
        <v>2</v>
      </c>
      <c r="AC16" s="132">
        <f t="shared" si="1"/>
        <v>0</v>
      </c>
      <c r="AD16" s="74"/>
    </row>
    <row r="17" spans="1:30" x14ac:dyDescent="0.25">
      <c r="A17" s="177"/>
      <c r="B17" s="177"/>
      <c r="C17" s="176"/>
      <c r="D17" s="176"/>
      <c r="E17" s="176"/>
      <c r="F17" s="179"/>
      <c r="G17" s="85" t="s">
        <v>95</v>
      </c>
      <c r="H17" s="132">
        <f>H9+H11+H13+H15</f>
        <v>2</v>
      </c>
      <c r="I17" s="132">
        <f t="shared" si="0"/>
        <v>4</v>
      </c>
      <c r="J17" s="132">
        <f t="shared" si="0"/>
        <v>2</v>
      </c>
      <c r="K17" s="132">
        <f t="shared" si="0"/>
        <v>2</v>
      </c>
      <c r="L17" s="132">
        <f t="shared" si="0"/>
        <v>4</v>
      </c>
      <c r="M17" s="132">
        <f t="shared" si="0"/>
        <v>2</v>
      </c>
      <c r="N17" s="132">
        <f t="shared" si="0"/>
        <v>2</v>
      </c>
      <c r="O17" s="132">
        <f t="shared" si="0"/>
        <v>2</v>
      </c>
      <c r="P17" s="132">
        <f t="shared" si="0"/>
        <v>0</v>
      </c>
      <c r="Q17" s="132">
        <f t="shared" si="0"/>
        <v>2</v>
      </c>
      <c r="R17" s="132">
        <f t="shared" si="0"/>
        <v>0</v>
      </c>
      <c r="S17" s="180"/>
      <c r="T17" s="138">
        <f>(T9*H9+T11*H11+T13*H13+T15*H15)/H17</f>
        <v>74</v>
      </c>
      <c r="U17" s="139">
        <f>T17/S16</f>
        <v>1.6444444444444444</v>
      </c>
      <c r="V17" s="132">
        <f>(V9*H9+V11*H11+V13*H13+V15*H15)/H17</f>
        <v>4.5</v>
      </c>
      <c r="W17" s="132">
        <f t="shared" si="1"/>
        <v>0</v>
      </c>
      <c r="X17" s="132">
        <f t="shared" si="1"/>
        <v>2</v>
      </c>
      <c r="Y17" s="132">
        <f t="shared" si="1"/>
        <v>0</v>
      </c>
      <c r="Z17" s="132">
        <f t="shared" si="1"/>
        <v>0</v>
      </c>
      <c r="AA17" s="132">
        <f t="shared" si="1"/>
        <v>2</v>
      </c>
      <c r="AB17" s="132">
        <f t="shared" si="1"/>
        <v>0</v>
      </c>
      <c r="AC17" s="132">
        <f t="shared" si="1"/>
        <v>0</v>
      </c>
      <c r="AD17" s="74"/>
    </row>
    <row r="18" spans="1:30" x14ac:dyDescent="0.25">
      <c r="A18" s="177"/>
      <c r="B18" s="177"/>
      <c r="C18" s="176"/>
      <c r="D18" s="176"/>
      <c r="E18" s="176"/>
      <c r="F18" s="183" t="s">
        <v>113</v>
      </c>
      <c r="G18" s="183"/>
      <c r="H18" s="77">
        <f>H17+H16</f>
        <v>11</v>
      </c>
      <c r="I18" s="77">
        <f t="shared" ref="I18:R18" si="2">I17+I16</f>
        <v>22</v>
      </c>
      <c r="J18" s="77">
        <f t="shared" si="2"/>
        <v>11</v>
      </c>
      <c r="K18" s="77">
        <f t="shared" si="2"/>
        <v>11</v>
      </c>
      <c r="L18" s="77">
        <f t="shared" si="2"/>
        <v>22</v>
      </c>
      <c r="M18" s="77">
        <f t="shared" si="2"/>
        <v>11</v>
      </c>
      <c r="N18" s="77">
        <f t="shared" si="2"/>
        <v>11</v>
      </c>
      <c r="O18" s="77">
        <f t="shared" si="2"/>
        <v>11</v>
      </c>
      <c r="P18" s="77">
        <f t="shared" si="2"/>
        <v>0</v>
      </c>
      <c r="Q18" s="77">
        <f t="shared" si="2"/>
        <v>11</v>
      </c>
      <c r="R18" s="77">
        <f t="shared" si="2"/>
        <v>0</v>
      </c>
      <c r="S18" s="83">
        <f>S16</f>
        <v>45</v>
      </c>
      <c r="T18" s="83">
        <f>(T16*H16+T17*H17)/H18</f>
        <v>52.454545454545453</v>
      </c>
      <c r="U18" s="87">
        <f>T18/S18</f>
        <v>1.1656565656565656</v>
      </c>
      <c r="V18" s="77">
        <f>(V16*H16+V17*H17)/H18</f>
        <v>6</v>
      </c>
      <c r="W18" s="77">
        <f t="shared" ref="W18:AC18" si="3">W17+W16</f>
        <v>3</v>
      </c>
      <c r="X18" s="77">
        <f t="shared" si="3"/>
        <v>6</v>
      </c>
      <c r="Y18" s="77">
        <f t="shared" si="3"/>
        <v>2</v>
      </c>
      <c r="Z18" s="77">
        <f t="shared" si="3"/>
        <v>3</v>
      </c>
      <c r="AA18" s="77">
        <f t="shared" si="3"/>
        <v>6</v>
      </c>
      <c r="AB18" s="77">
        <f t="shared" si="3"/>
        <v>2</v>
      </c>
      <c r="AC18" s="77">
        <f t="shared" si="3"/>
        <v>0</v>
      </c>
      <c r="AD18" s="74"/>
    </row>
    <row r="19" spans="1:30" x14ac:dyDescent="0.25">
      <c r="A19" s="176">
        <v>2</v>
      </c>
      <c r="B19" s="176" t="s">
        <v>118</v>
      </c>
      <c r="C19" s="176">
        <v>100</v>
      </c>
      <c r="D19" s="176">
        <v>2</v>
      </c>
      <c r="E19" s="176">
        <f>D19/C19</f>
        <v>0.02</v>
      </c>
      <c r="F19" s="178" t="s">
        <v>62</v>
      </c>
      <c r="G19" s="84" t="s">
        <v>94</v>
      </c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181"/>
      <c r="T19" s="97"/>
      <c r="U19" s="98"/>
      <c r="V19" s="97"/>
      <c r="W19" s="97"/>
      <c r="X19" s="97"/>
      <c r="Y19" s="97"/>
      <c r="Z19" s="97"/>
      <c r="AA19" s="97"/>
      <c r="AB19" s="97"/>
      <c r="AC19" s="100"/>
      <c r="AD19" s="74"/>
    </row>
    <row r="20" spans="1:30" x14ac:dyDescent="0.25">
      <c r="A20" s="177"/>
      <c r="B20" s="177"/>
      <c r="C20" s="176"/>
      <c r="D20" s="176"/>
      <c r="E20" s="176"/>
      <c r="F20" s="178"/>
      <c r="G20" s="84" t="s">
        <v>95</v>
      </c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181"/>
      <c r="T20" s="97"/>
      <c r="U20" s="98"/>
      <c r="V20" s="97"/>
      <c r="W20" s="97"/>
      <c r="X20" s="97"/>
      <c r="Y20" s="97"/>
      <c r="Z20" s="97"/>
      <c r="AA20" s="97"/>
      <c r="AB20" s="97"/>
      <c r="AC20" s="100"/>
      <c r="AD20" s="74"/>
    </row>
    <row r="21" spans="1:30" x14ac:dyDescent="0.25">
      <c r="A21" s="177"/>
      <c r="B21" s="177"/>
      <c r="C21" s="176"/>
      <c r="D21" s="176"/>
      <c r="E21" s="176"/>
      <c r="F21" s="178" t="s">
        <v>63</v>
      </c>
      <c r="G21" s="84" t="s">
        <v>94</v>
      </c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181"/>
      <c r="T21" s="97"/>
      <c r="U21" s="98"/>
      <c r="V21" s="97"/>
      <c r="W21" s="97"/>
      <c r="X21" s="97"/>
      <c r="Y21" s="97"/>
      <c r="Z21" s="97"/>
      <c r="AA21" s="97"/>
      <c r="AB21" s="97"/>
      <c r="AC21" s="100"/>
      <c r="AD21" s="74"/>
    </row>
    <row r="22" spans="1:30" x14ac:dyDescent="0.25">
      <c r="A22" s="177"/>
      <c r="B22" s="177"/>
      <c r="C22" s="176"/>
      <c r="D22" s="176"/>
      <c r="E22" s="176"/>
      <c r="F22" s="178"/>
      <c r="G22" s="84" t="s">
        <v>95</v>
      </c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181"/>
      <c r="T22" s="97"/>
      <c r="U22" s="98"/>
      <c r="V22" s="97"/>
      <c r="W22" s="97"/>
      <c r="X22" s="97"/>
      <c r="Y22" s="97"/>
      <c r="Z22" s="97"/>
      <c r="AA22" s="97"/>
      <c r="AB22" s="97"/>
      <c r="AC22" s="100"/>
      <c r="AD22" s="74"/>
    </row>
    <row r="23" spans="1:30" x14ac:dyDescent="0.25">
      <c r="A23" s="177"/>
      <c r="B23" s="177"/>
      <c r="C23" s="176"/>
      <c r="D23" s="176"/>
      <c r="E23" s="176"/>
      <c r="F23" s="178" t="s">
        <v>64</v>
      </c>
      <c r="G23" s="84" t="s">
        <v>94</v>
      </c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181"/>
      <c r="T23" s="97"/>
      <c r="U23" s="98"/>
      <c r="V23" s="97"/>
      <c r="W23" s="97"/>
      <c r="X23" s="97"/>
      <c r="Y23" s="97"/>
      <c r="Z23" s="97"/>
      <c r="AA23" s="97"/>
      <c r="AB23" s="97"/>
      <c r="AC23" s="100"/>
      <c r="AD23" s="74"/>
    </row>
    <row r="24" spans="1:30" x14ac:dyDescent="0.25">
      <c r="A24" s="177"/>
      <c r="B24" s="177"/>
      <c r="C24" s="176"/>
      <c r="D24" s="176"/>
      <c r="E24" s="176"/>
      <c r="F24" s="178"/>
      <c r="G24" s="84" t="s">
        <v>95</v>
      </c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181"/>
      <c r="T24" s="97"/>
      <c r="U24" s="98"/>
      <c r="V24" s="97"/>
      <c r="W24" s="97"/>
      <c r="X24" s="97"/>
      <c r="Y24" s="97"/>
      <c r="Z24" s="97"/>
      <c r="AA24" s="97"/>
      <c r="AB24" s="97"/>
      <c r="AC24" s="100"/>
      <c r="AD24" s="74"/>
    </row>
    <row r="25" spans="1:30" x14ac:dyDescent="0.25">
      <c r="A25" s="177"/>
      <c r="B25" s="177"/>
      <c r="C25" s="176"/>
      <c r="D25" s="176"/>
      <c r="E25" s="176"/>
      <c r="F25" s="178" t="s">
        <v>65</v>
      </c>
      <c r="G25" s="84" t="s">
        <v>94</v>
      </c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181"/>
      <c r="T25" s="97"/>
      <c r="U25" s="98"/>
      <c r="V25" s="97"/>
      <c r="W25" s="97"/>
      <c r="X25" s="97"/>
      <c r="Y25" s="97"/>
      <c r="Z25" s="97"/>
      <c r="AA25" s="97"/>
      <c r="AB25" s="97"/>
      <c r="AC25" s="97"/>
      <c r="AD25" s="74"/>
    </row>
    <row r="26" spans="1:30" x14ac:dyDescent="0.25">
      <c r="A26" s="177"/>
      <c r="B26" s="177"/>
      <c r="C26" s="176"/>
      <c r="D26" s="176"/>
      <c r="E26" s="176"/>
      <c r="F26" s="178"/>
      <c r="G26" s="84" t="s">
        <v>95</v>
      </c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181"/>
      <c r="T26" s="97"/>
      <c r="U26" s="98"/>
      <c r="V26" s="97"/>
      <c r="W26" s="97"/>
      <c r="X26" s="97"/>
      <c r="Y26" s="97"/>
      <c r="Z26" s="97"/>
      <c r="AA26" s="97"/>
      <c r="AB26" s="97"/>
      <c r="AC26" s="100"/>
      <c r="AD26" s="74"/>
    </row>
    <row r="27" spans="1:30" x14ac:dyDescent="0.25">
      <c r="A27" s="177"/>
      <c r="B27" s="177"/>
      <c r="C27" s="176"/>
      <c r="D27" s="176"/>
      <c r="E27" s="176"/>
      <c r="F27" s="179" t="s">
        <v>113</v>
      </c>
      <c r="G27" s="85" t="s">
        <v>94</v>
      </c>
      <c r="H27" s="132">
        <f>H19+H21+H23+H25</f>
        <v>0</v>
      </c>
      <c r="I27" s="132">
        <f t="shared" ref="I27:R28" si="4">I19+I21+I23+I25</f>
        <v>0</v>
      </c>
      <c r="J27" s="132">
        <f t="shared" si="4"/>
        <v>0</v>
      </c>
      <c r="K27" s="132">
        <f t="shared" si="4"/>
        <v>0</v>
      </c>
      <c r="L27" s="132">
        <f t="shared" si="4"/>
        <v>0</v>
      </c>
      <c r="M27" s="132">
        <f t="shared" si="4"/>
        <v>0</v>
      </c>
      <c r="N27" s="132">
        <f t="shared" si="4"/>
        <v>0</v>
      </c>
      <c r="O27" s="132">
        <f t="shared" si="4"/>
        <v>0</v>
      </c>
      <c r="P27" s="132">
        <f t="shared" si="4"/>
        <v>0</v>
      </c>
      <c r="Q27" s="132">
        <f t="shared" si="4"/>
        <v>0</v>
      </c>
      <c r="R27" s="132">
        <f t="shared" si="4"/>
        <v>0</v>
      </c>
      <c r="S27" s="180">
        <f>S19</f>
        <v>0</v>
      </c>
      <c r="T27" s="127" t="e">
        <f>(T19*H19+T21*H21+T23*H23+T25*H25)/H27</f>
        <v>#DIV/0!</v>
      </c>
      <c r="U27" s="86" t="e">
        <f>T27/S27</f>
        <v>#DIV/0!</v>
      </c>
      <c r="V27" s="132" t="e">
        <f>(V19*H19+V21*H21+V23*H23+V25*H25)/H27</f>
        <v>#DIV/0!</v>
      </c>
      <c r="W27" s="132">
        <f t="shared" ref="W27:AC28" si="5">W19+W21+W23+W25</f>
        <v>0</v>
      </c>
      <c r="X27" s="132">
        <f t="shared" si="5"/>
        <v>0</v>
      </c>
      <c r="Y27" s="132">
        <f t="shared" si="5"/>
        <v>0</v>
      </c>
      <c r="Z27" s="132">
        <f t="shared" si="5"/>
        <v>0</v>
      </c>
      <c r="AA27" s="132">
        <f t="shared" si="5"/>
        <v>0</v>
      </c>
      <c r="AB27" s="132">
        <f t="shared" si="5"/>
        <v>0</v>
      </c>
      <c r="AC27" s="132">
        <f t="shared" si="5"/>
        <v>0</v>
      </c>
      <c r="AD27" s="74"/>
    </row>
    <row r="28" spans="1:30" x14ac:dyDescent="0.25">
      <c r="A28" s="177"/>
      <c r="B28" s="177"/>
      <c r="C28" s="176"/>
      <c r="D28" s="176"/>
      <c r="E28" s="176"/>
      <c r="F28" s="179"/>
      <c r="G28" s="85" t="s">
        <v>95</v>
      </c>
      <c r="H28" s="132">
        <f>H20+H22+H24+H26</f>
        <v>0</v>
      </c>
      <c r="I28" s="132">
        <f t="shared" si="4"/>
        <v>0</v>
      </c>
      <c r="J28" s="132">
        <f t="shared" si="4"/>
        <v>0</v>
      </c>
      <c r="K28" s="132">
        <f t="shared" si="4"/>
        <v>0</v>
      </c>
      <c r="L28" s="132">
        <f t="shared" si="4"/>
        <v>0</v>
      </c>
      <c r="M28" s="132">
        <f t="shared" si="4"/>
        <v>0</v>
      </c>
      <c r="N28" s="132">
        <f t="shared" si="4"/>
        <v>0</v>
      </c>
      <c r="O28" s="132">
        <f t="shared" si="4"/>
        <v>0</v>
      </c>
      <c r="P28" s="132">
        <f t="shared" si="4"/>
        <v>0</v>
      </c>
      <c r="Q28" s="132">
        <f t="shared" si="4"/>
        <v>0</v>
      </c>
      <c r="R28" s="132">
        <f t="shared" si="4"/>
        <v>0</v>
      </c>
      <c r="S28" s="180"/>
      <c r="T28" s="127" t="e">
        <f>(T20*H20+T22*H22+T24*H24+T26*H26)/H28</f>
        <v>#DIV/0!</v>
      </c>
      <c r="U28" s="86" t="e">
        <f>T28/S28</f>
        <v>#DIV/0!</v>
      </c>
      <c r="V28" s="132" t="e">
        <f>(V20*H20+V22*H22+V24*H24+V26*H26)/H28</f>
        <v>#DIV/0!</v>
      </c>
      <c r="W28" s="132">
        <f t="shared" si="5"/>
        <v>0</v>
      </c>
      <c r="X28" s="132">
        <f t="shared" si="5"/>
        <v>0</v>
      </c>
      <c r="Y28" s="132">
        <f t="shared" si="5"/>
        <v>0</v>
      </c>
      <c r="Z28" s="132">
        <f t="shared" si="5"/>
        <v>0</v>
      </c>
      <c r="AA28" s="132">
        <f t="shared" si="5"/>
        <v>0</v>
      </c>
      <c r="AB28" s="132">
        <f t="shared" si="5"/>
        <v>0</v>
      </c>
      <c r="AC28" s="132">
        <f t="shared" si="5"/>
        <v>0</v>
      </c>
      <c r="AD28" s="74"/>
    </row>
    <row r="29" spans="1:30" x14ac:dyDescent="0.25">
      <c r="A29" s="177"/>
      <c r="B29" s="177"/>
      <c r="C29" s="176"/>
      <c r="D29" s="176"/>
      <c r="E29" s="176"/>
      <c r="F29" s="183" t="s">
        <v>113</v>
      </c>
      <c r="G29" s="183"/>
      <c r="H29" s="77">
        <f>H28+H27</f>
        <v>0</v>
      </c>
      <c r="I29" s="77">
        <f t="shared" ref="I29:R29" si="6">I28+I27</f>
        <v>0</v>
      </c>
      <c r="J29" s="77">
        <f t="shared" si="6"/>
        <v>0</v>
      </c>
      <c r="K29" s="77">
        <f t="shared" si="6"/>
        <v>0</v>
      </c>
      <c r="L29" s="77">
        <f t="shared" si="6"/>
        <v>0</v>
      </c>
      <c r="M29" s="77">
        <f t="shared" si="6"/>
        <v>0</v>
      </c>
      <c r="N29" s="77">
        <f t="shared" si="6"/>
        <v>0</v>
      </c>
      <c r="O29" s="77">
        <f t="shared" si="6"/>
        <v>0</v>
      </c>
      <c r="P29" s="77">
        <f t="shared" si="6"/>
        <v>0</v>
      </c>
      <c r="Q29" s="77">
        <f t="shared" si="6"/>
        <v>0</v>
      </c>
      <c r="R29" s="77">
        <f t="shared" si="6"/>
        <v>0</v>
      </c>
      <c r="S29" s="83">
        <f>S27</f>
        <v>0</v>
      </c>
      <c r="T29" s="83" t="e">
        <f>(T27*H27+T28*H28)/H29</f>
        <v>#DIV/0!</v>
      </c>
      <c r="U29" s="87" t="e">
        <f t="shared" ref="U29" si="7">T29/S29</f>
        <v>#DIV/0!</v>
      </c>
      <c r="V29" s="77" t="e">
        <f>(V27*H27+V28*H28)/H29</f>
        <v>#DIV/0!</v>
      </c>
      <c r="W29" s="77">
        <f t="shared" ref="W29:AC29" si="8">W28+W27</f>
        <v>0</v>
      </c>
      <c r="X29" s="77">
        <f t="shared" si="8"/>
        <v>0</v>
      </c>
      <c r="Y29" s="77">
        <f t="shared" si="8"/>
        <v>0</v>
      </c>
      <c r="Z29" s="77">
        <f t="shared" si="8"/>
        <v>0</v>
      </c>
      <c r="AA29" s="77">
        <f t="shared" si="8"/>
        <v>0</v>
      </c>
      <c r="AB29" s="77">
        <f t="shared" si="8"/>
        <v>0</v>
      </c>
      <c r="AC29" s="77">
        <f t="shared" si="8"/>
        <v>0</v>
      </c>
      <c r="AD29" s="74"/>
    </row>
    <row r="30" spans="1:30" x14ac:dyDescent="0.25">
      <c r="A30" s="186">
        <v>3</v>
      </c>
      <c r="B30" s="186" t="s">
        <v>119</v>
      </c>
      <c r="C30" s="186">
        <v>100</v>
      </c>
      <c r="D30" s="186">
        <v>2</v>
      </c>
      <c r="E30" s="186">
        <f>D30/C30</f>
        <v>0.02</v>
      </c>
      <c r="F30" s="178" t="s">
        <v>62</v>
      </c>
      <c r="G30" s="84" t="s">
        <v>94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181"/>
      <c r="T30" s="128"/>
      <c r="U30" s="98" t="e">
        <f>T30/$S$19</f>
        <v>#DIV/0!</v>
      </c>
      <c r="V30" s="97"/>
      <c r="W30" s="97"/>
      <c r="X30" s="97"/>
      <c r="Y30" s="97"/>
      <c r="Z30" s="97"/>
      <c r="AA30" s="97"/>
      <c r="AB30" s="97"/>
      <c r="AC30" s="100"/>
      <c r="AD30" s="74"/>
    </row>
    <row r="31" spans="1:30" x14ac:dyDescent="0.25">
      <c r="A31" s="187"/>
      <c r="B31" s="187"/>
      <c r="C31" s="186"/>
      <c r="D31" s="186"/>
      <c r="E31" s="186"/>
      <c r="F31" s="178"/>
      <c r="G31" s="84" t="s">
        <v>95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181"/>
      <c r="T31" s="128"/>
      <c r="U31" s="98" t="e">
        <f t="shared" ref="U31:U37" si="9">T31/$S$19</f>
        <v>#DIV/0!</v>
      </c>
      <c r="V31" s="97"/>
      <c r="W31" s="97"/>
      <c r="X31" s="97"/>
      <c r="Y31" s="97"/>
      <c r="Z31" s="97"/>
      <c r="AA31" s="97"/>
      <c r="AB31" s="97"/>
      <c r="AC31" s="100"/>
      <c r="AD31" s="74"/>
    </row>
    <row r="32" spans="1:30" x14ac:dyDescent="0.25">
      <c r="A32" s="187"/>
      <c r="B32" s="187"/>
      <c r="C32" s="186"/>
      <c r="D32" s="186"/>
      <c r="E32" s="186"/>
      <c r="F32" s="178" t="s">
        <v>63</v>
      </c>
      <c r="G32" s="84" t="s">
        <v>94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181"/>
      <c r="T32" s="128"/>
      <c r="U32" s="98" t="e">
        <f t="shared" si="9"/>
        <v>#DIV/0!</v>
      </c>
      <c r="V32" s="97"/>
      <c r="W32" s="97"/>
      <c r="X32" s="97"/>
      <c r="Y32" s="97"/>
      <c r="Z32" s="97"/>
      <c r="AA32" s="97"/>
      <c r="AB32" s="97"/>
      <c r="AC32" s="100"/>
      <c r="AD32" s="74"/>
    </row>
    <row r="33" spans="1:30" x14ac:dyDescent="0.25">
      <c r="A33" s="187"/>
      <c r="B33" s="187"/>
      <c r="C33" s="186"/>
      <c r="D33" s="186"/>
      <c r="E33" s="186"/>
      <c r="F33" s="178"/>
      <c r="G33" s="84" t="s">
        <v>95</v>
      </c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181"/>
      <c r="T33" s="128"/>
      <c r="U33" s="98" t="e">
        <f t="shared" si="9"/>
        <v>#DIV/0!</v>
      </c>
      <c r="V33" s="97"/>
      <c r="W33" s="97"/>
      <c r="X33" s="97"/>
      <c r="Y33" s="97"/>
      <c r="Z33" s="97"/>
      <c r="AA33" s="97"/>
      <c r="AB33" s="97"/>
      <c r="AC33" s="100"/>
      <c r="AD33" s="74"/>
    </row>
    <row r="34" spans="1:30" x14ac:dyDescent="0.25">
      <c r="A34" s="187"/>
      <c r="B34" s="187"/>
      <c r="C34" s="186"/>
      <c r="D34" s="186"/>
      <c r="E34" s="186"/>
      <c r="F34" s="178" t="s">
        <v>64</v>
      </c>
      <c r="G34" s="84" t="s">
        <v>94</v>
      </c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181"/>
      <c r="T34" s="128"/>
      <c r="U34" s="98" t="e">
        <f t="shared" si="9"/>
        <v>#DIV/0!</v>
      </c>
      <c r="V34" s="97"/>
      <c r="W34" s="97"/>
      <c r="X34" s="97"/>
      <c r="Y34" s="97"/>
      <c r="Z34" s="97"/>
      <c r="AA34" s="97"/>
      <c r="AB34" s="97"/>
      <c r="AC34" s="100"/>
      <c r="AD34" s="74"/>
    </row>
    <row r="35" spans="1:30" x14ac:dyDescent="0.25">
      <c r="A35" s="187"/>
      <c r="B35" s="187"/>
      <c r="C35" s="186"/>
      <c r="D35" s="186"/>
      <c r="E35" s="186"/>
      <c r="F35" s="178"/>
      <c r="G35" s="84" t="s">
        <v>95</v>
      </c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181"/>
      <c r="T35" s="128"/>
      <c r="U35" s="98" t="e">
        <f t="shared" si="9"/>
        <v>#DIV/0!</v>
      </c>
      <c r="V35" s="97"/>
      <c r="W35" s="97"/>
      <c r="X35" s="97"/>
      <c r="Y35" s="97"/>
      <c r="Z35" s="97"/>
      <c r="AA35" s="97"/>
      <c r="AB35" s="97"/>
      <c r="AC35" s="100"/>
      <c r="AD35" s="74"/>
    </row>
    <row r="36" spans="1:30" x14ac:dyDescent="0.25">
      <c r="A36" s="187"/>
      <c r="B36" s="187"/>
      <c r="C36" s="186"/>
      <c r="D36" s="186"/>
      <c r="E36" s="186"/>
      <c r="F36" s="178" t="s">
        <v>65</v>
      </c>
      <c r="G36" s="84" t="s">
        <v>94</v>
      </c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181"/>
      <c r="T36" s="128"/>
      <c r="U36" s="98" t="e">
        <f t="shared" si="9"/>
        <v>#DIV/0!</v>
      </c>
      <c r="V36" s="97"/>
      <c r="W36" s="97"/>
      <c r="X36" s="97"/>
      <c r="Y36" s="97"/>
      <c r="Z36" s="97"/>
      <c r="AA36" s="97"/>
      <c r="AB36" s="97"/>
      <c r="AC36" s="97"/>
      <c r="AD36" s="74"/>
    </row>
    <row r="37" spans="1:30" x14ac:dyDescent="0.25">
      <c r="A37" s="187"/>
      <c r="B37" s="187"/>
      <c r="C37" s="186"/>
      <c r="D37" s="186"/>
      <c r="E37" s="186"/>
      <c r="F37" s="178"/>
      <c r="G37" s="84" t="s">
        <v>95</v>
      </c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181"/>
      <c r="T37" s="128"/>
      <c r="U37" s="98" t="e">
        <f t="shared" si="9"/>
        <v>#DIV/0!</v>
      </c>
      <c r="V37" s="97"/>
      <c r="W37" s="97"/>
      <c r="X37" s="97"/>
      <c r="Y37" s="97"/>
      <c r="Z37" s="97"/>
      <c r="AA37" s="97"/>
      <c r="AB37" s="97"/>
      <c r="AC37" s="100"/>
      <c r="AD37" s="74"/>
    </row>
    <row r="38" spans="1:30" x14ac:dyDescent="0.25">
      <c r="A38" s="187"/>
      <c r="B38" s="187"/>
      <c r="C38" s="186"/>
      <c r="D38" s="186"/>
      <c r="E38" s="186"/>
      <c r="F38" s="184" t="s">
        <v>113</v>
      </c>
      <c r="G38" s="88" t="s">
        <v>94</v>
      </c>
      <c r="H38" s="129">
        <f>H30+H32+H34+H36</f>
        <v>0</v>
      </c>
      <c r="I38" s="129">
        <f t="shared" ref="I38:R39" si="10">I30+I32+I34+I36</f>
        <v>0</v>
      </c>
      <c r="J38" s="129">
        <f t="shared" si="10"/>
        <v>0</v>
      </c>
      <c r="K38" s="129">
        <f t="shared" si="10"/>
        <v>0</v>
      </c>
      <c r="L38" s="129">
        <f t="shared" si="10"/>
        <v>0</v>
      </c>
      <c r="M38" s="129">
        <f t="shared" si="10"/>
        <v>0</v>
      </c>
      <c r="N38" s="129">
        <f t="shared" si="10"/>
        <v>0</v>
      </c>
      <c r="O38" s="129">
        <f t="shared" si="10"/>
        <v>0</v>
      </c>
      <c r="P38" s="129">
        <f t="shared" si="10"/>
        <v>0</v>
      </c>
      <c r="Q38" s="129">
        <f t="shared" si="10"/>
        <v>0</v>
      </c>
      <c r="R38" s="129">
        <f t="shared" si="10"/>
        <v>0</v>
      </c>
      <c r="S38" s="185">
        <f>S30</f>
        <v>0</v>
      </c>
      <c r="T38" s="129" t="e">
        <f>(T30*H30+T32*H32+T34*H34+T36*H36)/H38</f>
        <v>#DIV/0!</v>
      </c>
      <c r="U38" s="89" t="e">
        <f>T38/S38</f>
        <v>#DIV/0!</v>
      </c>
      <c r="V38" s="129" t="e">
        <f>(V30*H30+V32*H32+V34*H34+V36*H36)/H38</f>
        <v>#DIV/0!</v>
      </c>
      <c r="W38" s="129">
        <f t="shared" ref="W38:AC39" si="11">W30+W32+W34+W36</f>
        <v>0</v>
      </c>
      <c r="X38" s="129">
        <f t="shared" si="11"/>
        <v>0</v>
      </c>
      <c r="Y38" s="129">
        <f t="shared" si="11"/>
        <v>0</v>
      </c>
      <c r="Z38" s="129">
        <f t="shared" si="11"/>
        <v>0</v>
      </c>
      <c r="AA38" s="129">
        <f t="shared" si="11"/>
        <v>0</v>
      </c>
      <c r="AB38" s="129">
        <f t="shared" si="11"/>
        <v>0</v>
      </c>
      <c r="AC38" s="129">
        <f t="shared" si="11"/>
        <v>0</v>
      </c>
      <c r="AD38" s="74"/>
    </row>
    <row r="39" spans="1:30" x14ac:dyDescent="0.25">
      <c r="A39" s="187"/>
      <c r="B39" s="187"/>
      <c r="C39" s="186"/>
      <c r="D39" s="186"/>
      <c r="E39" s="186"/>
      <c r="F39" s="184"/>
      <c r="G39" s="88" t="s">
        <v>95</v>
      </c>
      <c r="H39" s="129">
        <f>H31+H33+H35+H37</f>
        <v>0</v>
      </c>
      <c r="I39" s="129">
        <f t="shared" si="10"/>
        <v>0</v>
      </c>
      <c r="J39" s="129">
        <f t="shared" si="10"/>
        <v>0</v>
      </c>
      <c r="K39" s="129">
        <f t="shared" si="10"/>
        <v>0</v>
      </c>
      <c r="L39" s="129">
        <f t="shared" si="10"/>
        <v>0</v>
      </c>
      <c r="M39" s="129">
        <f t="shared" si="10"/>
        <v>0</v>
      </c>
      <c r="N39" s="129">
        <f t="shared" si="10"/>
        <v>0</v>
      </c>
      <c r="O39" s="129">
        <f t="shared" si="10"/>
        <v>0</v>
      </c>
      <c r="P39" s="129">
        <f t="shared" si="10"/>
        <v>0</v>
      </c>
      <c r="Q39" s="129">
        <f t="shared" si="10"/>
        <v>0</v>
      </c>
      <c r="R39" s="129">
        <f t="shared" si="10"/>
        <v>0</v>
      </c>
      <c r="S39" s="185"/>
      <c r="T39" s="129" t="e">
        <f>(T31*H31+T33*H33+T35*H35+T37*H37)/H39</f>
        <v>#DIV/0!</v>
      </c>
      <c r="U39" s="89" t="e">
        <f>T39/S38</f>
        <v>#DIV/0!</v>
      </c>
      <c r="V39" s="129" t="e">
        <f>(V31*H31+V33*H33+V35*H35+V37*H37)/H39</f>
        <v>#DIV/0!</v>
      </c>
      <c r="W39" s="129">
        <f t="shared" si="11"/>
        <v>0</v>
      </c>
      <c r="X39" s="129">
        <f t="shared" si="11"/>
        <v>0</v>
      </c>
      <c r="Y39" s="129">
        <f t="shared" si="11"/>
        <v>0</v>
      </c>
      <c r="Z39" s="129">
        <f t="shared" si="11"/>
        <v>0</v>
      </c>
      <c r="AA39" s="129">
        <f t="shared" si="11"/>
        <v>0</v>
      </c>
      <c r="AB39" s="129">
        <f t="shared" si="11"/>
        <v>0</v>
      </c>
      <c r="AC39" s="129">
        <f t="shared" si="11"/>
        <v>0</v>
      </c>
      <c r="AD39" s="74"/>
    </row>
    <row r="40" spans="1:30" x14ac:dyDescent="0.25">
      <c r="A40" s="187"/>
      <c r="B40" s="187"/>
      <c r="C40" s="186"/>
      <c r="D40" s="186"/>
      <c r="E40" s="186"/>
      <c r="F40" s="188" t="s">
        <v>113</v>
      </c>
      <c r="G40" s="188"/>
      <c r="H40" s="80">
        <f>H39+H38</f>
        <v>0</v>
      </c>
      <c r="I40" s="80">
        <f t="shared" ref="I40:R40" si="12">I39+I38</f>
        <v>0</v>
      </c>
      <c r="J40" s="80">
        <f t="shared" si="12"/>
        <v>0</v>
      </c>
      <c r="K40" s="80">
        <f t="shared" si="12"/>
        <v>0</v>
      </c>
      <c r="L40" s="80">
        <f t="shared" si="12"/>
        <v>0</v>
      </c>
      <c r="M40" s="80">
        <f t="shared" si="12"/>
        <v>0</v>
      </c>
      <c r="N40" s="80">
        <f t="shared" si="12"/>
        <v>0</v>
      </c>
      <c r="O40" s="80">
        <f t="shared" si="12"/>
        <v>0</v>
      </c>
      <c r="P40" s="80">
        <f t="shared" si="12"/>
        <v>0</v>
      </c>
      <c r="Q40" s="80">
        <f t="shared" si="12"/>
        <v>0</v>
      </c>
      <c r="R40" s="80">
        <f t="shared" si="12"/>
        <v>0</v>
      </c>
      <c r="S40" s="80">
        <f>S30</f>
        <v>0</v>
      </c>
      <c r="T40" s="80" t="e">
        <f>(T38*H38+T39*H39)/H40</f>
        <v>#DIV/0!</v>
      </c>
      <c r="U40" s="90" t="e">
        <f>T40/S40</f>
        <v>#DIV/0!</v>
      </c>
      <c r="V40" s="80" t="e">
        <f>(V38*H38+V39*H39)/H40</f>
        <v>#DIV/0!</v>
      </c>
      <c r="W40" s="80">
        <f t="shared" ref="W40:AC40" si="13">W39+W38</f>
        <v>0</v>
      </c>
      <c r="X40" s="80">
        <f t="shared" si="13"/>
        <v>0</v>
      </c>
      <c r="Y40" s="80">
        <f t="shared" si="13"/>
        <v>0</v>
      </c>
      <c r="Z40" s="80">
        <f t="shared" si="13"/>
        <v>0</v>
      </c>
      <c r="AA40" s="80">
        <f t="shared" si="13"/>
        <v>0</v>
      </c>
      <c r="AB40" s="80">
        <f t="shared" si="13"/>
        <v>0</v>
      </c>
      <c r="AC40" s="80">
        <f t="shared" si="13"/>
        <v>0</v>
      </c>
      <c r="AD40" s="74"/>
    </row>
    <row r="41" spans="1:30" x14ac:dyDescent="0.25">
      <c r="A41" s="191">
        <v>4</v>
      </c>
      <c r="B41" s="191" t="s">
        <v>120</v>
      </c>
      <c r="C41" s="191">
        <v>100</v>
      </c>
      <c r="D41" s="191">
        <v>2</v>
      </c>
      <c r="E41" s="191">
        <f>D41/C41</f>
        <v>0.02</v>
      </c>
      <c r="F41" s="178" t="s">
        <v>62</v>
      </c>
      <c r="G41" s="84" t="s">
        <v>94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181"/>
      <c r="T41" s="128"/>
      <c r="U41" s="98" t="e">
        <f>T41/$S$19</f>
        <v>#DIV/0!</v>
      </c>
      <c r="V41" s="97"/>
      <c r="W41" s="97"/>
      <c r="X41" s="97"/>
      <c r="Y41" s="97"/>
      <c r="Z41" s="97"/>
      <c r="AA41" s="97"/>
      <c r="AB41" s="97"/>
      <c r="AC41" s="100"/>
      <c r="AD41" s="74"/>
    </row>
    <row r="42" spans="1:30" x14ac:dyDescent="0.25">
      <c r="A42" s="192"/>
      <c r="B42" s="192"/>
      <c r="C42" s="191"/>
      <c r="D42" s="191"/>
      <c r="E42" s="191"/>
      <c r="F42" s="178"/>
      <c r="G42" s="84" t="s">
        <v>95</v>
      </c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181"/>
      <c r="T42" s="128"/>
      <c r="U42" s="98" t="e">
        <f t="shared" ref="U42:U48" si="14">T42/$S$19</f>
        <v>#DIV/0!</v>
      </c>
      <c r="V42" s="97"/>
      <c r="W42" s="97"/>
      <c r="X42" s="97"/>
      <c r="Y42" s="97"/>
      <c r="Z42" s="97"/>
      <c r="AA42" s="97"/>
      <c r="AB42" s="97"/>
      <c r="AC42" s="100"/>
      <c r="AD42" s="74"/>
    </row>
    <row r="43" spans="1:30" x14ac:dyDescent="0.25">
      <c r="A43" s="192"/>
      <c r="B43" s="192"/>
      <c r="C43" s="191"/>
      <c r="D43" s="191"/>
      <c r="E43" s="191"/>
      <c r="F43" s="178" t="s">
        <v>63</v>
      </c>
      <c r="G43" s="84" t="s">
        <v>94</v>
      </c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181"/>
      <c r="T43" s="128"/>
      <c r="U43" s="98" t="e">
        <f t="shared" si="14"/>
        <v>#DIV/0!</v>
      </c>
      <c r="V43" s="97"/>
      <c r="W43" s="97"/>
      <c r="X43" s="97"/>
      <c r="Y43" s="97"/>
      <c r="Z43" s="97"/>
      <c r="AA43" s="97"/>
      <c r="AB43" s="97"/>
      <c r="AC43" s="100"/>
      <c r="AD43" s="74"/>
    </row>
    <row r="44" spans="1:30" x14ac:dyDescent="0.25">
      <c r="A44" s="192"/>
      <c r="B44" s="192"/>
      <c r="C44" s="191"/>
      <c r="D44" s="191"/>
      <c r="E44" s="191"/>
      <c r="F44" s="178"/>
      <c r="G44" s="84" t="s">
        <v>95</v>
      </c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181"/>
      <c r="T44" s="128"/>
      <c r="U44" s="98" t="e">
        <f t="shared" si="14"/>
        <v>#DIV/0!</v>
      </c>
      <c r="V44" s="97"/>
      <c r="W44" s="97"/>
      <c r="X44" s="97"/>
      <c r="Y44" s="97"/>
      <c r="Z44" s="97"/>
      <c r="AA44" s="97"/>
      <c r="AB44" s="97"/>
      <c r="AC44" s="100"/>
      <c r="AD44" s="74"/>
    </row>
    <row r="45" spans="1:30" x14ac:dyDescent="0.25">
      <c r="A45" s="192"/>
      <c r="B45" s="192"/>
      <c r="C45" s="191"/>
      <c r="D45" s="191"/>
      <c r="E45" s="191"/>
      <c r="F45" s="178" t="s">
        <v>64</v>
      </c>
      <c r="G45" s="84" t="s">
        <v>94</v>
      </c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181"/>
      <c r="T45" s="128"/>
      <c r="U45" s="98" t="e">
        <f t="shared" si="14"/>
        <v>#DIV/0!</v>
      </c>
      <c r="V45" s="97"/>
      <c r="W45" s="97"/>
      <c r="X45" s="97"/>
      <c r="Y45" s="97"/>
      <c r="Z45" s="97"/>
      <c r="AA45" s="97"/>
      <c r="AB45" s="97"/>
      <c r="AC45" s="100"/>
      <c r="AD45" s="74"/>
    </row>
    <row r="46" spans="1:30" x14ac:dyDescent="0.25">
      <c r="A46" s="192"/>
      <c r="B46" s="192"/>
      <c r="C46" s="191"/>
      <c r="D46" s="191"/>
      <c r="E46" s="191"/>
      <c r="F46" s="178"/>
      <c r="G46" s="84" t="s">
        <v>95</v>
      </c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181"/>
      <c r="T46" s="128"/>
      <c r="U46" s="98" t="e">
        <f t="shared" si="14"/>
        <v>#DIV/0!</v>
      </c>
      <c r="V46" s="97"/>
      <c r="W46" s="97"/>
      <c r="X46" s="97"/>
      <c r="Y46" s="97"/>
      <c r="Z46" s="97"/>
      <c r="AA46" s="97"/>
      <c r="AB46" s="97"/>
      <c r="AC46" s="100"/>
      <c r="AD46" s="74"/>
    </row>
    <row r="47" spans="1:30" x14ac:dyDescent="0.25">
      <c r="A47" s="192"/>
      <c r="B47" s="192"/>
      <c r="C47" s="191"/>
      <c r="D47" s="191"/>
      <c r="E47" s="191"/>
      <c r="F47" s="178" t="s">
        <v>65</v>
      </c>
      <c r="G47" s="84" t="s">
        <v>94</v>
      </c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181"/>
      <c r="T47" s="128"/>
      <c r="U47" s="98" t="e">
        <f t="shared" si="14"/>
        <v>#DIV/0!</v>
      </c>
      <c r="V47" s="97"/>
      <c r="W47" s="97"/>
      <c r="X47" s="97"/>
      <c r="Y47" s="97"/>
      <c r="Z47" s="97"/>
      <c r="AA47" s="97"/>
      <c r="AB47" s="97"/>
      <c r="AC47" s="97"/>
      <c r="AD47" s="74"/>
    </row>
    <row r="48" spans="1:30" x14ac:dyDescent="0.25">
      <c r="A48" s="192"/>
      <c r="B48" s="192"/>
      <c r="C48" s="191"/>
      <c r="D48" s="191"/>
      <c r="E48" s="191"/>
      <c r="F48" s="178"/>
      <c r="G48" s="84" t="s">
        <v>95</v>
      </c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181"/>
      <c r="T48" s="128"/>
      <c r="U48" s="98" t="e">
        <f t="shared" si="14"/>
        <v>#DIV/0!</v>
      </c>
      <c r="V48" s="97"/>
      <c r="W48" s="97"/>
      <c r="X48" s="97"/>
      <c r="Y48" s="97"/>
      <c r="Z48" s="97"/>
      <c r="AA48" s="97"/>
      <c r="AB48" s="97"/>
      <c r="AC48" s="100"/>
      <c r="AD48" s="74"/>
    </row>
    <row r="49" spans="1:30" x14ac:dyDescent="0.25">
      <c r="A49" s="192"/>
      <c r="B49" s="192"/>
      <c r="C49" s="191"/>
      <c r="D49" s="191"/>
      <c r="E49" s="191"/>
      <c r="F49" s="189" t="s">
        <v>113</v>
      </c>
      <c r="G49" s="91" t="s">
        <v>94</v>
      </c>
      <c r="H49" s="130">
        <f>H41+H43+H45+H47</f>
        <v>0</v>
      </c>
      <c r="I49" s="130">
        <f t="shared" ref="I49:R50" si="15">I41+I43+I45+I47</f>
        <v>0</v>
      </c>
      <c r="J49" s="130">
        <f t="shared" si="15"/>
        <v>0</v>
      </c>
      <c r="K49" s="130">
        <f t="shared" si="15"/>
        <v>0</v>
      </c>
      <c r="L49" s="130">
        <f t="shared" si="15"/>
        <v>0</v>
      </c>
      <c r="M49" s="130">
        <f t="shared" si="15"/>
        <v>0</v>
      </c>
      <c r="N49" s="130">
        <f t="shared" si="15"/>
        <v>0</v>
      </c>
      <c r="O49" s="130">
        <f t="shared" si="15"/>
        <v>0</v>
      </c>
      <c r="P49" s="130">
        <f t="shared" si="15"/>
        <v>0</v>
      </c>
      <c r="Q49" s="130">
        <f t="shared" si="15"/>
        <v>0</v>
      </c>
      <c r="R49" s="130">
        <f t="shared" si="15"/>
        <v>0</v>
      </c>
      <c r="S49" s="190">
        <f>S41</f>
        <v>0</v>
      </c>
      <c r="T49" s="130" t="e">
        <f>(T41*H41+T43*H43+T45*H45+T47*H47)/H49</f>
        <v>#DIV/0!</v>
      </c>
      <c r="U49" s="92" t="e">
        <f t="shared" ref="U49:U51" si="16">T49/S49</f>
        <v>#DIV/0!</v>
      </c>
      <c r="V49" s="130" t="e">
        <f>(V41*H41+V43*H43+V45*H45+V47*H47)/H49</f>
        <v>#DIV/0!</v>
      </c>
      <c r="W49" s="130">
        <f t="shared" ref="W49:AC50" si="17">W41+W43+W45+W47</f>
        <v>0</v>
      </c>
      <c r="X49" s="130">
        <f t="shared" si="17"/>
        <v>0</v>
      </c>
      <c r="Y49" s="130">
        <f t="shared" si="17"/>
        <v>0</v>
      </c>
      <c r="Z49" s="130">
        <f t="shared" si="17"/>
        <v>0</v>
      </c>
      <c r="AA49" s="130">
        <f t="shared" si="17"/>
        <v>0</v>
      </c>
      <c r="AB49" s="130">
        <f t="shared" si="17"/>
        <v>0</v>
      </c>
      <c r="AC49" s="130">
        <f t="shared" si="17"/>
        <v>0</v>
      </c>
      <c r="AD49" s="74"/>
    </row>
    <row r="50" spans="1:30" x14ac:dyDescent="0.25">
      <c r="A50" s="192"/>
      <c r="B50" s="192"/>
      <c r="C50" s="191"/>
      <c r="D50" s="191"/>
      <c r="E50" s="191"/>
      <c r="F50" s="189"/>
      <c r="G50" s="91" t="s">
        <v>95</v>
      </c>
      <c r="H50" s="130">
        <f>H42+H44+H46+H48</f>
        <v>0</v>
      </c>
      <c r="I50" s="130">
        <f t="shared" si="15"/>
        <v>0</v>
      </c>
      <c r="J50" s="130">
        <f t="shared" si="15"/>
        <v>0</v>
      </c>
      <c r="K50" s="130">
        <f t="shared" si="15"/>
        <v>0</v>
      </c>
      <c r="L50" s="130">
        <f t="shared" si="15"/>
        <v>0</v>
      </c>
      <c r="M50" s="130">
        <f t="shared" si="15"/>
        <v>0</v>
      </c>
      <c r="N50" s="130">
        <f t="shared" si="15"/>
        <v>0</v>
      </c>
      <c r="O50" s="130">
        <f t="shared" si="15"/>
        <v>0</v>
      </c>
      <c r="P50" s="130">
        <f t="shared" si="15"/>
        <v>0</v>
      </c>
      <c r="Q50" s="130">
        <f t="shared" si="15"/>
        <v>0</v>
      </c>
      <c r="R50" s="130">
        <f t="shared" si="15"/>
        <v>0</v>
      </c>
      <c r="S50" s="190"/>
      <c r="T50" s="130" t="e">
        <f>(T42*H42+T44*H44+T46*H46+T48*H48)/H50</f>
        <v>#DIV/0!</v>
      </c>
      <c r="U50" s="92" t="e">
        <f t="shared" si="16"/>
        <v>#DIV/0!</v>
      </c>
      <c r="V50" s="130" t="e">
        <f>(V42*H42+V44*H44+V46*H46+V48*H48)/H50</f>
        <v>#DIV/0!</v>
      </c>
      <c r="W50" s="130">
        <f t="shared" si="17"/>
        <v>0</v>
      </c>
      <c r="X50" s="130">
        <f t="shared" si="17"/>
        <v>0</v>
      </c>
      <c r="Y50" s="130">
        <f t="shared" si="17"/>
        <v>0</v>
      </c>
      <c r="Z50" s="130">
        <f t="shared" si="17"/>
        <v>0</v>
      </c>
      <c r="AA50" s="130">
        <f t="shared" si="17"/>
        <v>0</v>
      </c>
      <c r="AB50" s="130">
        <f t="shared" si="17"/>
        <v>0</v>
      </c>
      <c r="AC50" s="130">
        <f t="shared" si="17"/>
        <v>0</v>
      </c>
      <c r="AD50" s="74"/>
    </row>
    <row r="51" spans="1:30" x14ac:dyDescent="0.25">
      <c r="A51" s="192"/>
      <c r="B51" s="192"/>
      <c r="C51" s="191"/>
      <c r="D51" s="191"/>
      <c r="E51" s="191"/>
      <c r="F51" s="193" t="s">
        <v>113</v>
      </c>
      <c r="G51" s="193"/>
      <c r="H51" s="81">
        <f>H50+H49</f>
        <v>0</v>
      </c>
      <c r="I51" s="81">
        <f t="shared" ref="I51:R51" si="18">I50+I49</f>
        <v>0</v>
      </c>
      <c r="J51" s="81">
        <f t="shared" si="18"/>
        <v>0</v>
      </c>
      <c r="K51" s="81">
        <f t="shared" si="18"/>
        <v>0</v>
      </c>
      <c r="L51" s="81">
        <f t="shared" si="18"/>
        <v>0</v>
      </c>
      <c r="M51" s="81">
        <f t="shared" si="18"/>
        <v>0</v>
      </c>
      <c r="N51" s="81">
        <f t="shared" si="18"/>
        <v>0</v>
      </c>
      <c r="O51" s="81">
        <f t="shared" si="18"/>
        <v>0</v>
      </c>
      <c r="P51" s="81">
        <f t="shared" si="18"/>
        <v>0</v>
      </c>
      <c r="Q51" s="81">
        <f t="shared" si="18"/>
        <v>0</v>
      </c>
      <c r="R51" s="81">
        <f t="shared" si="18"/>
        <v>0</v>
      </c>
      <c r="S51" s="81">
        <f>S41</f>
        <v>0</v>
      </c>
      <c r="T51" s="81" t="e">
        <f>(T49*H49+T50*H50)/H51</f>
        <v>#DIV/0!</v>
      </c>
      <c r="U51" s="93" t="e">
        <f t="shared" si="16"/>
        <v>#DIV/0!</v>
      </c>
      <c r="V51" s="81" t="e">
        <f>(V49*H49+V50*H50)/H51</f>
        <v>#DIV/0!</v>
      </c>
      <c r="W51" s="81">
        <f t="shared" ref="W51:AC51" si="19">W50+W49</f>
        <v>0</v>
      </c>
      <c r="X51" s="81">
        <f t="shared" si="19"/>
        <v>0</v>
      </c>
      <c r="Y51" s="81">
        <f t="shared" si="19"/>
        <v>0</v>
      </c>
      <c r="Z51" s="81">
        <f t="shared" si="19"/>
        <v>0</v>
      </c>
      <c r="AA51" s="81">
        <f t="shared" si="19"/>
        <v>0</v>
      </c>
      <c r="AB51" s="81">
        <f t="shared" si="19"/>
        <v>0</v>
      </c>
      <c r="AC51" s="81">
        <f t="shared" si="19"/>
        <v>0</v>
      </c>
      <c r="AD51" s="74"/>
    </row>
    <row r="52" spans="1:30" x14ac:dyDescent="0.25">
      <c r="A52" s="196">
        <v>5</v>
      </c>
      <c r="B52" s="196" t="s">
        <v>121</v>
      </c>
      <c r="C52" s="196">
        <v>100</v>
      </c>
      <c r="D52" s="196">
        <v>2</v>
      </c>
      <c r="E52" s="196">
        <f>D52/C52</f>
        <v>0.02</v>
      </c>
      <c r="F52" s="178" t="s">
        <v>62</v>
      </c>
      <c r="G52" s="84" t="s">
        <v>94</v>
      </c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181"/>
      <c r="T52" s="128"/>
      <c r="U52" s="98" t="e">
        <f>T52/$S$19</f>
        <v>#DIV/0!</v>
      </c>
      <c r="V52" s="97"/>
      <c r="W52" s="97"/>
      <c r="X52" s="97"/>
      <c r="Y52" s="97"/>
      <c r="Z52" s="97"/>
      <c r="AA52" s="97"/>
      <c r="AB52" s="97"/>
      <c r="AC52" s="100"/>
      <c r="AD52" s="74"/>
    </row>
    <row r="53" spans="1:30" x14ac:dyDescent="0.25">
      <c r="A53" s="197"/>
      <c r="B53" s="197"/>
      <c r="C53" s="196"/>
      <c r="D53" s="196"/>
      <c r="E53" s="196"/>
      <c r="F53" s="178"/>
      <c r="G53" s="84" t="s">
        <v>95</v>
      </c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181"/>
      <c r="T53" s="128"/>
      <c r="U53" s="98" t="e">
        <f t="shared" ref="U53:U59" si="20">T53/$S$19</f>
        <v>#DIV/0!</v>
      </c>
      <c r="V53" s="97"/>
      <c r="W53" s="97"/>
      <c r="X53" s="97"/>
      <c r="Y53" s="97"/>
      <c r="Z53" s="97"/>
      <c r="AA53" s="97"/>
      <c r="AB53" s="97"/>
      <c r="AC53" s="100"/>
      <c r="AD53" s="74"/>
    </row>
    <row r="54" spans="1:30" x14ac:dyDescent="0.25">
      <c r="A54" s="197"/>
      <c r="B54" s="197"/>
      <c r="C54" s="196"/>
      <c r="D54" s="196"/>
      <c r="E54" s="196"/>
      <c r="F54" s="178" t="s">
        <v>63</v>
      </c>
      <c r="G54" s="84" t="s">
        <v>94</v>
      </c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181"/>
      <c r="T54" s="128"/>
      <c r="U54" s="98" t="e">
        <f t="shared" si="20"/>
        <v>#DIV/0!</v>
      </c>
      <c r="V54" s="97"/>
      <c r="W54" s="97"/>
      <c r="X54" s="97"/>
      <c r="Y54" s="97"/>
      <c r="Z54" s="97"/>
      <c r="AA54" s="97"/>
      <c r="AB54" s="97"/>
      <c r="AC54" s="100"/>
      <c r="AD54" s="74"/>
    </row>
    <row r="55" spans="1:30" x14ac:dyDescent="0.25">
      <c r="A55" s="197"/>
      <c r="B55" s="197"/>
      <c r="C55" s="196"/>
      <c r="D55" s="196"/>
      <c r="E55" s="196"/>
      <c r="F55" s="178"/>
      <c r="G55" s="84" t="s">
        <v>95</v>
      </c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181"/>
      <c r="T55" s="128"/>
      <c r="U55" s="98" t="e">
        <f t="shared" si="20"/>
        <v>#DIV/0!</v>
      </c>
      <c r="V55" s="97"/>
      <c r="W55" s="97"/>
      <c r="X55" s="97"/>
      <c r="Y55" s="97"/>
      <c r="Z55" s="97"/>
      <c r="AA55" s="97"/>
      <c r="AB55" s="97"/>
      <c r="AC55" s="100"/>
      <c r="AD55" s="74"/>
    </row>
    <row r="56" spans="1:30" x14ac:dyDescent="0.25">
      <c r="A56" s="197"/>
      <c r="B56" s="197"/>
      <c r="C56" s="196"/>
      <c r="D56" s="196"/>
      <c r="E56" s="196"/>
      <c r="F56" s="178" t="s">
        <v>64</v>
      </c>
      <c r="G56" s="84" t="s">
        <v>94</v>
      </c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181"/>
      <c r="T56" s="128"/>
      <c r="U56" s="98" t="e">
        <f t="shared" si="20"/>
        <v>#DIV/0!</v>
      </c>
      <c r="V56" s="97"/>
      <c r="W56" s="97"/>
      <c r="X56" s="97"/>
      <c r="Y56" s="97"/>
      <c r="Z56" s="97"/>
      <c r="AA56" s="97"/>
      <c r="AB56" s="97"/>
      <c r="AC56" s="100"/>
      <c r="AD56" s="74"/>
    </row>
    <row r="57" spans="1:30" x14ac:dyDescent="0.25">
      <c r="A57" s="197"/>
      <c r="B57" s="197"/>
      <c r="C57" s="196"/>
      <c r="D57" s="196"/>
      <c r="E57" s="196"/>
      <c r="F57" s="178"/>
      <c r="G57" s="84" t="s">
        <v>95</v>
      </c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181"/>
      <c r="T57" s="128"/>
      <c r="U57" s="98" t="e">
        <f t="shared" si="20"/>
        <v>#DIV/0!</v>
      </c>
      <c r="V57" s="97"/>
      <c r="W57" s="97"/>
      <c r="X57" s="97"/>
      <c r="Y57" s="97"/>
      <c r="Z57" s="97"/>
      <c r="AA57" s="97"/>
      <c r="AB57" s="97"/>
      <c r="AC57" s="100"/>
      <c r="AD57" s="74"/>
    </row>
    <row r="58" spans="1:30" x14ac:dyDescent="0.25">
      <c r="A58" s="197"/>
      <c r="B58" s="197"/>
      <c r="C58" s="196"/>
      <c r="D58" s="196"/>
      <c r="E58" s="196"/>
      <c r="F58" s="178" t="s">
        <v>65</v>
      </c>
      <c r="G58" s="84" t="s">
        <v>94</v>
      </c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181"/>
      <c r="T58" s="128"/>
      <c r="U58" s="98" t="e">
        <f t="shared" si="20"/>
        <v>#DIV/0!</v>
      </c>
      <c r="V58" s="97"/>
      <c r="W58" s="97"/>
      <c r="X58" s="97"/>
      <c r="Y58" s="97"/>
      <c r="Z58" s="97"/>
      <c r="AA58" s="97"/>
      <c r="AB58" s="97"/>
      <c r="AC58" s="97"/>
      <c r="AD58" s="74"/>
    </row>
    <row r="59" spans="1:30" x14ac:dyDescent="0.25">
      <c r="A59" s="197"/>
      <c r="B59" s="197"/>
      <c r="C59" s="196"/>
      <c r="D59" s="196"/>
      <c r="E59" s="196"/>
      <c r="F59" s="178"/>
      <c r="G59" s="84" t="s">
        <v>95</v>
      </c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181"/>
      <c r="T59" s="128"/>
      <c r="U59" s="98" t="e">
        <f t="shared" si="20"/>
        <v>#DIV/0!</v>
      </c>
      <c r="V59" s="97"/>
      <c r="W59" s="97"/>
      <c r="X59" s="97"/>
      <c r="Y59" s="97"/>
      <c r="Z59" s="97"/>
      <c r="AA59" s="97"/>
      <c r="AB59" s="97"/>
      <c r="AC59" s="100"/>
      <c r="AD59" s="74"/>
    </row>
    <row r="60" spans="1:30" x14ac:dyDescent="0.25">
      <c r="A60" s="197"/>
      <c r="B60" s="197"/>
      <c r="C60" s="196"/>
      <c r="D60" s="196"/>
      <c r="E60" s="196"/>
      <c r="F60" s="194" t="s">
        <v>113</v>
      </c>
      <c r="G60" s="94" t="s">
        <v>94</v>
      </c>
      <c r="H60" s="131">
        <f>H52+H54+H56+H58</f>
        <v>0</v>
      </c>
      <c r="I60" s="131">
        <f t="shared" ref="I60:R61" si="21">I52+I54+I56+I58</f>
        <v>0</v>
      </c>
      <c r="J60" s="131">
        <f t="shared" si="21"/>
        <v>0</v>
      </c>
      <c r="K60" s="131">
        <f t="shared" si="21"/>
        <v>0</v>
      </c>
      <c r="L60" s="131">
        <f t="shared" si="21"/>
        <v>0</v>
      </c>
      <c r="M60" s="131">
        <f t="shared" si="21"/>
        <v>0</v>
      </c>
      <c r="N60" s="131">
        <f t="shared" si="21"/>
        <v>0</v>
      </c>
      <c r="O60" s="131">
        <f t="shared" si="21"/>
        <v>0</v>
      </c>
      <c r="P60" s="131">
        <f t="shared" si="21"/>
        <v>0</v>
      </c>
      <c r="Q60" s="131">
        <f t="shared" si="21"/>
        <v>0</v>
      </c>
      <c r="R60" s="131">
        <f t="shared" si="21"/>
        <v>0</v>
      </c>
      <c r="S60" s="195">
        <f>S52</f>
        <v>0</v>
      </c>
      <c r="T60" s="131" t="e">
        <f>(T52*H52+T54*H54+T56*H56+T58*H58)/H60</f>
        <v>#DIV/0!</v>
      </c>
      <c r="U60" s="95" t="e">
        <f t="shared" ref="U60:U62" si="22">T60/S60</f>
        <v>#DIV/0!</v>
      </c>
      <c r="V60" s="131" t="e">
        <f>(V52*H52+V54*H54+V56*H56+V58*H58)/H60</f>
        <v>#DIV/0!</v>
      </c>
      <c r="W60" s="131">
        <f t="shared" ref="W60:AC61" si="23">W52+W54+W56+W58</f>
        <v>0</v>
      </c>
      <c r="X60" s="131">
        <f t="shared" si="23"/>
        <v>0</v>
      </c>
      <c r="Y60" s="131">
        <f t="shared" si="23"/>
        <v>0</v>
      </c>
      <c r="Z60" s="131">
        <f t="shared" si="23"/>
        <v>0</v>
      </c>
      <c r="AA60" s="131">
        <f t="shared" si="23"/>
        <v>0</v>
      </c>
      <c r="AB60" s="131">
        <f t="shared" si="23"/>
        <v>0</v>
      </c>
      <c r="AC60" s="131">
        <f t="shared" si="23"/>
        <v>0</v>
      </c>
      <c r="AD60" s="74"/>
    </row>
    <row r="61" spans="1:30" x14ac:dyDescent="0.25">
      <c r="A61" s="197"/>
      <c r="B61" s="197"/>
      <c r="C61" s="196"/>
      <c r="D61" s="196"/>
      <c r="E61" s="196"/>
      <c r="F61" s="194"/>
      <c r="G61" s="94" t="s">
        <v>95</v>
      </c>
      <c r="H61" s="131">
        <f>H53+H55+H57+H59</f>
        <v>0</v>
      </c>
      <c r="I61" s="131">
        <f t="shared" si="21"/>
        <v>0</v>
      </c>
      <c r="J61" s="131">
        <f t="shared" si="21"/>
        <v>0</v>
      </c>
      <c r="K61" s="131">
        <f t="shared" si="21"/>
        <v>0</v>
      </c>
      <c r="L61" s="131">
        <f t="shared" si="21"/>
        <v>0</v>
      </c>
      <c r="M61" s="131">
        <f t="shared" si="21"/>
        <v>0</v>
      </c>
      <c r="N61" s="131">
        <f t="shared" si="21"/>
        <v>0</v>
      </c>
      <c r="O61" s="131">
        <f t="shared" si="21"/>
        <v>0</v>
      </c>
      <c r="P61" s="131">
        <f t="shared" si="21"/>
        <v>0</v>
      </c>
      <c r="Q61" s="131">
        <f t="shared" si="21"/>
        <v>0</v>
      </c>
      <c r="R61" s="131">
        <f t="shared" si="21"/>
        <v>0</v>
      </c>
      <c r="S61" s="195"/>
      <c r="T61" s="131" t="e">
        <f>(T53*H53+T55*H55+T57*H57+T59*H59)/H61</f>
        <v>#DIV/0!</v>
      </c>
      <c r="U61" s="95" t="e">
        <f t="shared" si="22"/>
        <v>#DIV/0!</v>
      </c>
      <c r="V61" s="131" t="e">
        <f>(V53*H53+V55*H55+V57*H57+V59*H59)/H61</f>
        <v>#DIV/0!</v>
      </c>
      <c r="W61" s="131">
        <f t="shared" si="23"/>
        <v>0</v>
      </c>
      <c r="X61" s="131">
        <f t="shared" si="23"/>
        <v>0</v>
      </c>
      <c r="Y61" s="131">
        <f t="shared" si="23"/>
        <v>0</v>
      </c>
      <c r="Z61" s="131">
        <f t="shared" si="23"/>
        <v>0</v>
      </c>
      <c r="AA61" s="131">
        <f t="shared" si="23"/>
        <v>0</v>
      </c>
      <c r="AB61" s="131">
        <f t="shared" si="23"/>
        <v>0</v>
      </c>
      <c r="AC61" s="131">
        <f t="shared" si="23"/>
        <v>0</v>
      </c>
      <c r="AD61" s="74"/>
    </row>
    <row r="62" spans="1:30" x14ac:dyDescent="0.25">
      <c r="A62" s="197"/>
      <c r="B62" s="197"/>
      <c r="C62" s="196"/>
      <c r="D62" s="196"/>
      <c r="E62" s="196"/>
      <c r="F62" s="198" t="s">
        <v>113</v>
      </c>
      <c r="G62" s="198"/>
      <c r="H62" s="82">
        <f>H61+H60</f>
        <v>0</v>
      </c>
      <c r="I62" s="82">
        <f t="shared" ref="I62:R62" si="24">I61+I60</f>
        <v>0</v>
      </c>
      <c r="J62" s="82">
        <f t="shared" si="24"/>
        <v>0</v>
      </c>
      <c r="K62" s="82">
        <f t="shared" si="24"/>
        <v>0</v>
      </c>
      <c r="L62" s="82">
        <f t="shared" si="24"/>
        <v>0</v>
      </c>
      <c r="M62" s="82">
        <f t="shared" si="24"/>
        <v>0</v>
      </c>
      <c r="N62" s="82">
        <f t="shared" si="24"/>
        <v>0</v>
      </c>
      <c r="O62" s="82">
        <f t="shared" si="24"/>
        <v>0</v>
      </c>
      <c r="P62" s="82">
        <f t="shared" si="24"/>
        <v>0</v>
      </c>
      <c r="Q62" s="82">
        <f t="shared" si="24"/>
        <v>0</v>
      </c>
      <c r="R62" s="82">
        <f t="shared" si="24"/>
        <v>0</v>
      </c>
      <c r="S62" s="82">
        <f>S52</f>
        <v>0</v>
      </c>
      <c r="T62" s="82" t="e">
        <f>(T60*H60+T61*H61)/H62</f>
        <v>#DIV/0!</v>
      </c>
      <c r="U62" s="96" t="e">
        <f t="shared" si="22"/>
        <v>#DIV/0!</v>
      </c>
      <c r="V62" s="82" t="e">
        <f>(V60*H60+V61*H61)/H62</f>
        <v>#DIV/0!</v>
      </c>
      <c r="W62" s="82">
        <f t="shared" ref="W62:AC62" si="25">W61+W60</f>
        <v>0</v>
      </c>
      <c r="X62" s="82">
        <f t="shared" si="25"/>
        <v>0</v>
      </c>
      <c r="Y62" s="82">
        <f t="shared" si="25"/>
        <v>0</v>
      </c>
      <c r="Z62" s="82">
        <f t="shared" si="25"/>
        <v>0</v>
      </c>
      <c r="AA62" s="82">
        <f t="shared" si="25"/>
        <v>0</v>
      </c>
      <c r="AB62" s="82">
        <f t="shared" si="25"/>
        <v>0</v>
      </c>
      <c r="AC62" s="82">
        <f t="shared" si="25"/>
        <v>0</v>
      </c>
      <c r="AD62" s="74"/>
    </row>
    <row r="63" spans="1:30" x14ac:dyDescent="0.25">
      <c r="A63" s="200">
        <v>6</v>
      </c>
      <c r="B63" s="200" t="s">
        <v>122</v>
      </c>
      <c r="C63" s="200">
        <v>100</v>
      </c>
      <c r="D63" s="200">
        <v>2</v>
      </c>
      <c r="E63" s="200">
        <f>D63/C63</f>
        <v>0.02</v>
      </c>
      <c r="F63" s="178" t="s">
        <v>62</v>
      </c>
      <c r="G63" s="84" t="s">
        <v>94</v>
      </c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181"/>
      <c r="T63" s="128"/>
      <c r="U63" s="98" t="e">
        <f>T63/$S$19</f>
        <v>#DIV/0!</v>
      </c>
      <c r="V63" s="97"/>
      <c r="W63" s="97"/>
      <c r="X63" s="97"/>
      <c r="Y63" s="97"/>
      <c r="Z63" s="97"/>
      <c r="AA63" s="97"/>
      <c r="AB63" s="97"/>
      <c r="AC63" s="100"/>
      <c r="AD63" s="74"/>
    </row>
    <row r="64" spans="1:30" x14ac:dyDescent="0.25">
      <c r="A64" s="201"/>
      <c r="B64" s="201"/>
      <c r="C64" s="200"/>
      <c r="D64" s="200"/>
      <c r="E64" s="200"/>
      <c r="F64" s="178"/>
      <c r="G64" s="84" t="s">
        <v>95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181"/>
      <c r="T64" s="128"/>
      <c r="U64" s="98" t="e">
        <f t="shared" ref="U64:U70" si="26">T64/$S$19</f>
        <v>#DIV/0!</v>
      </c>
      <c r="V64" s="97"/>
      <c r="W64" s="97"/>
      <c r="X64" s="97"/>
      <c r="Y64" s="97"/>
      <c r="Z64" s="97"/>
      <c r="AA64" s="97"/>
      <c r="AB64" s="97"/>
      <c r="AC64" s="100"/>
      <c r="AD64" s="74"/>
    </row>
    <row r="65" spans="1:30" x14ac:dyDescent="0.25">
      <c r="A65" s="201"/>
      <c r="B65" s="201"/>
      <c r="C65" s="200"/>
      <c r="D65" s="200"/>
      <c r="E65" s="200"/>
      <c r="F65" s="178" t="s">
        <v>63</v>
      </c>
      <c r="G65" s="84" t="s">
        <v>94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181"/>
      <c r="T65" s="128"/>
      <c r="U65" s="98" t="e">
        <f t="shared" si="26"/>
        <v>#DIV/0!</v>
      </c>
      <c r="V65" s="97"/>
      <c r="W65" s="97"/>
      <c r="X65" s="97"/>
      <c r="Y65" s="97"/>
      <c r="Z65" s="97"/>
      <c r="AA65" s="97"/>
      <c r="AB65" s="97"/>
      <c r="AC65" s="100"/>
      <c r="AD65" s="74"/>
    </row>
    <row r="66" spans="1:30" x14ac:dyDescent="0.25">
      <c r="A66" s="201"/>
      <c r="B66" s="201"/>
      <c r="C66" s="200"/>
      <c r="D66" s="200"/>
      <c r="E66" s="200"/>
      <c r="F66" s="178"/>
      <c r="G66" s="84" t="s">
        <v>95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181"/>
      <c r="T66" s="128"/>
      <c r="U66" s="98" t="e">
        <f t="shared" si="26"/>
        <v>#DIV/0!</v>
      </c>
      <c r="V66" s="97"/>
      <c r="W66" s="97"/>
      <c r="X66" s="97"/>
      <c r="Y66" s="97"/>
      <c r="Z66" s="97"/>
      <c r="AA66" s="97"/>
      <c r="AB66" s="97"/>
      <c r="AC66" s="100"/>
      <c r="AD66" s="74"/>
    </row>
    <row r="67" spans="1:30" x14ac:dyDescent="0.25">
      <c r="A67" s="201"/>
      <c r="B67" s="201"/>
      <c r="C67" s="200"/>
      <c r="D67" s="200"/>
      <c r="E67" s="200"/>
      <c r="F67" s="178" t="s">
        <v>64</v>
      </c>
      <c r="G67" s="84" t="s">
        <v>94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181"/>
      <c r="T67" s="128"/>
      <c r="U67" s="98" t="e">
        <f t="shared" si="26"/>
        <v>#DIV/0!</v>
      </c>
      <c r="V67" s="97"/>
      <c r="W67" s="97"/>
      <c r="X67" s="97"/>
      <c r="Y67" s="97"/>
      <c r="Z67" s="97"/>
      <c r="AA67" s="97"/>
      <c r="AB67" s="97"/>
      <c r="AC67" s="100"/>
      <c r="AD67" s="74"/>
    </row>
    <row r="68" spans="1:30" x14ac:dyDescent="0.25">
      <c r="A68" s="201"/>
      <c r="B68" s="201"/>
      <c r="C68" s="200"/>
      <c r="D68" s="200"/>
      <c r="E68" s="200"/>
      <c r="F68" s="178"/>
      <c r="G68" s="84" t="s">
        <v>95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181"/>
      <c r="T68" s="128"/>
      <c r="U68" s="98" t="e">
        <f t="shared" si="26"/>
        <v>#DIV/0!</v>
      </c>
      <c r="V68" s="97"/>
      <c r="W68" s="97"/>
      <c r="X68" s="97"/>
      <c r="Y68" s="97"/>
      <c r="Z68" s="97"/>
      <c r="AA68" s="97"/>
      <c r="AB68" s="97"/>
      <c r="AC68" s="100"/>
      <c r="AD68" s="74"/>
    </row>
    <row r="69" spans="1:30" x14ac:dyDescent="0.25">
      <c r="A69" s="201"/>
      <c r="B69" s="201"/>
      <c r="C69" s="200"/>
      <c r="D69" s="200"/>
      <c r="E69" s="200"/>
      <c r="F69" s="178" t="s">
        <v>65</v>
      </c>
      <c r="G69" s="84" t="s">
        <v>94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181"/>
      <c r="T69" s="128"/>
      <c r="U69" s="98" t="e">
        <f t="shared" si="26"/>
        <v>#DIV/0!</v>
      </c>
      <c r="V69" s="97"/>
      <c r="W69" s="97"/>
      <c r="X69" s="97"/>
      <c r="Y69" s="97"/>
      <c r="Z69" s="97"/>
      <c r="AA69" s="97"/>
      <c r="AB69" s="97"/>
      <c r="AC69" s="97"/>
      <c r="AD69" s="74"/>
    </row>
    <row r="70" spans="1:30" x14ac:dyDescent="0.25">
      <c r="A70" s="201"/>
      <c r="B70" s="201"/>
      <c r="C70" s="200"/>
      <c r="D70" s="200"/>
      <c r="E70" s="200"/>
      <c r="F70" s="178"/>
      <c r="G70" s="84" t="s">
        <v>95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181"/>
      <c r="T70" s="128"/>
      <c r="U70" s="98" t="e">
        <f t="shared" si="26"/>
        <v>#DIV/0!</v>
      </c>
      <c r="V70" s="97"/>
      <c r="W70" s="97"/>
      <c r="X70" s="97"/>
      <c r="Y70" s="97"/>
      <c r="Z70" s="97"/>
      <c r="AA70" s="97"/>
      <c r="AB70" s="97"/>
      <c r="AC70" s="100"/>
      <c r="AD70" s="74"/>
    </row>
    <row r="71" spans="1:30" x14ac:dyDescent="0.25">
      <c r="A71" s="201"/>
      <c r="B71" s="201"/>
      <c r="C71" s="200"/>
      <c r="D71" s="200"/>
      <c r="E71" s="200"/>
      <c r="F71" s="179" t="s">
        <v>113</v>
      </c>
      <c r="G71" s="85" t="s">
        <v>94</v>
      </c>
      <c r="H71" s="132">
        <f>H63+H65+H67+H69</f>
        <v>0</v>
      </c>
      <c r="I71" s="132">
        <f t="shared" ref="I71:R72" si="27">I63+I65+I67+I69</f>
        <v>0</v>
      </c>
      <c r="J71" s="132">
        <f t="shared" si="27"/>
        <v>0</v>
      </c>
      <c r="K71" s="132">
        <f t="shared" si="27"/>
        <v>0</v>
      </c>
      <c r="L71" s="132">
        <f t="shared" si="27"/>
        <v>0</v>
      </c>
      <c r="M71" s="132">
        <f t="shared" si="27"/>
        <v>0</v>
      </c>
      <c r="N71" s="132">
        <f t="shared" si="27"/>
        <v>0</v>
      </c>
      <c r="O71" s="132">
        <f t="shared" si="27"/>
        <v>0</v>
      </c>
      <c r="P71" s="132">
        <f t="shared" si="27"/>
        <v>0</v>
      </c>
      <c r="Q71" s="132">
        <f t="shared" si="27"/>
        <v>0</v>
      </c>
      <c r="R71" s="132">
        <f t="shared" si="27"/>
        <v>0</v>
      </c>
      <c r="S71" s="199">
        <f>S63</f>
        <v>0</v>
      </c>
      <c r="T71" s="132" t="e">
        <f>(T63*H63+T65*H65+T67*H67+T69*H69)/H71</f>
        <v>#DIV/0!</v>
      </c>
      <c r="U71" s="86" t="e">
        <f t="shared" ref="U71:U73" si="28">T71/S71</f>
        <v>#DIV/0!</v>
      </c>
      <c r="V71" s="132" t="e">
        <f>(V63*H63+V65*H65+V67*H67+V69*H69)/H71</f>
        <v>#DIV/0!</v>
      </c>
      <c r="W71" s="132">
        <f t="shared" ref="W71:AC72" si="29">W63+W65+W67+W69</f>
        <v>0</v>
      </c>
      <c r="X71" s="132">
        <f t="shared" si="29"/>
        <v>0</v>
      </c>
      <c r="Y71" s="132">
        <f t="shared" si="29"/>
        <v>0</v>
      </c>
      <c r="Z71" s="132">
        <f t="shared" si="29"/>
        <v>0</v>
      </c>
      <c r="AA71" s="132">
        <f t="shared" si="29"/>
        <v>0</v>
      </c>
      <c r="AB71" s="132">
        <f t="shared" si="29"/>
        <v>0</v>
      </c>
      <c r="AC71" s="132">
        <f t="shared" si="29"/>
        <v>0</v>
      </c>
      <c r="AD71" s="74"/>
    </row>
    <row r="72" spans="1:30" x14ac:dyDescent="0.25">
      <c r="A72" s="201"/>
      <c r="B72" s="201"/>
      <c r="C72" s="200"/>
      <c r="D72" s="200"/>
      <c r="E72" s="200"/>
      <c r="F72" s="179"/>
      <c r="G72" s="85" t="s">
        <v>95</v>
      </c>
      <c r="H72" s="132">
        <f>H64+H66+H68+H70</f>
        <v>0</v>
      </c>
      <c r="I72" s="132">
        <f t="shared" si="27"/>
        <v>0</v>
      </c>
      <c r="J72" s="132">
        <f t="shared" si="27"/>
        <v>0</v>
      </c>
      <c r="K72" s="132">
        <f t="shared" si="27"/>
        <v>0</v>
      </c>
      <c r="L72" s="132">
        <f t="shared" si="27"/>
        <v>0</v>
      </c>
      <c r="M72" s="132">
        <f t="shared" si="27"/>
        <v>0</v>
      </c>
      <c r="N72" s="132">
        <f t="shared" si="27"/>
        <v>0</v>
      </c>
      <c r="O72" s="132">
        <f t="shared" si="27"/>
        <v>0</v>
      </c>
      <c r="P72" s="132">
        <f t="shared" si="27"/>
        <v>0</v>
      </c>
      <c r="Q72" s="132">
        <f t="shared" si="27"/>
        <v>0</v>
      </c>
      <c r="R72" s="132">
        <f t="shared" si="27"/>
        <v>0</v>
      </c>
      <c r="S72" s="199"/>
      <c r="T72" s="132" t="e">
        <f>(T64*H64+T66*H66+T68*H68+T70*H70)/H72</f>
        <v>#DIV/0!</v>
      </c>
      <c r="U72" s="86" t="e">
        <f t="shared" si="28"/>
        <v>#DIV/0!</v>
      </c>
      <c r="V72" s="132" t="e">
        <f>(V64*H64+V66*H66+V68*H68+V70*H70)/H72</f>
        <v>#DIV/0!</v>
      </c>
      <c r="W72" s="132">
        <f t="shared" si="29"/>
        <v>0</v>
      </c>
      <c r="X72" s="132">
        <f t="shared" si="29"/>
        <v>0</v>
      </c>
      <c r="Y72" s="132">
        <f t="shared" si="29"/>
        <v>0</v>
      </c>
      <c r="Z72" s="132">
        <f t="shared" si="29"/>
        <v>0</v>
      </c>
      <c r="AA72" s="132">
        <f t="shared" si="29"/>
        <v>0</v>
      </c>
      <c r="AB72" s="132">
        <f t="shared" si="29"/>
        <v>0</v>
      </c>
      <c r="AC72" s="132">
        <f t="shared" si="29"/>
        <v>0</v>
      </c>
      <c r="AD72" s="74"/>
    </row>
    <row r="73" spans="1:30" x14ac:dyDescent="0.25">
      <c r="A73" s="201"/>
      <c r="B73" s="201"/>
      <c r="C73" s="200"/>
      <c r="D73" s="200"/>
      <c r="E73" s="200"/>
      <c r="F73" s="183" t="s">
        <v>113</v>
      </c>
      <c r="G73" s="183"/>
      <c r="H73" s="77">
        <f>H72+H71</f>
        <v>0</v>
      </c>
      <c r="I73" s="77">
        <f t="shared" ref="I73:R73" si="30">I72+I71</f>
        <v>0</v>
      </c>
      <c r="J73" s="77">
        <f t="shared" si="30"/>
        <v>0</v>
      </c>
      <c r="K73" s="77">
        <f t="shared" si="30"/>
        <v>0</v>
      </c>
      <c r="L73" s="77">
        <f t="shared" si="30"/>
        <v>0</v>
      </c>
      <c r="M73" s="77">
        <f t="shared" si="30"/>
        <v>0</v>
      </c>
      <c r="N73" s="77">
        <f t="shared" si="30"/>
        <v>0</v>
      </c>
      <c r="O73" s="77">
        <f t="shared" si="30"/>
        <v>0</v>
      </c>
      <c r="P73" s="77">
        <f t="shared" si="30"/>
        <v>0</v>
      </c>
      <c r="Q73" s="77">
        <f t="shared" si="30"/>
        <v>0</v>
      </c>
      <c r="R73" s="77">
        <f t="shared" si="30"/>
        <v>0</v>
      </c>
      <c r="S73" s="77">
        <f>S63</f>
        <v>0</v>
      </c>
      <c r="T73" s="77" t="e">
        <f>(T71*H71+T72*H72)/H73</f>
        <v>#DIV/0!</v>
      </c>
      <c r="U73" s="87" t="e">
        <f t="shared" si="28"/>
        <v>#DIV/0!</v>
      </c>
      <c r="V73" s="77" t="e">
        <f>(V71*H71+V72*H72)/H73</f>
        <v>#DIV/0!</v>
      </c>
      <c r="W73" s="77">
        <f t="shared" ref="W73:AC73" si="31">W72+W71</f>
        <v>0</v>
      </c>
      <c r="X73" s="77">
        <f t="shared" si="31"/>
        <v>0</v>
      </c>
      <c r="Y73" s="77">
        <f t="shared" si="31"/>
        <v>0</v>
      </c>
      <c r="Z73" s="77">
        <f t="shared" si="31"/>
        <v>0</v>
      </c>
      <c r="AA73" s="77">
        <f t="shared" si="31"/>
        <v>0</v>
      </c>
      <c r="AB73" s="77">
        <f t="shared" si="31"/>
        <v>0</v>
      </c>
      <c r="AC73" s="77">
        <f t="shared" si="31"/>
        <v>0</v>
      </c>
      <c r="AD73" s="74"/>
    </row>
    <row r="74" spans="1:30" x14ac:dyDescent="0.25">
      <c r="A74" s="204">
        <v>7</v>
      </c>
      <c r="B74" s="204" t="s">
        <v>125</v>
      </c>
      <c r="C74" s="204">
        <v>100</v>
      </c>
      <c r="D74" s="204">
        <v>2</v>
      </c>
      <c r="E74" s="204">
        <f>D74/C74</f>
        <v>0.02</v>
      </c>
      <c r="F74" s="178" t="s">
        <v>62</v>
      </c>
      <c r="G74" s="84" t="s">
        <v>94</v>
      </c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181"/>
      <c r="T74" s="128"/>
      <c r="U74" s="98" t="e">
        <f>T74/$S$19</f>
        <v>#DIV/0!</v>
      </c>
      <c r="V74" s="97"/>
      <c r="W74" s="97"/>
      <c r="X74" s="97"/>
      <c r="Y74" s="97"/>
      <c r="Z74" s="97"/>
      <c r="AA74" s="97"/>
      <c r="AB74" s="97"/>
      <c r="AC74" s="100"/>
      <c r="AD74" s="74"/>
    </row>
    <row r="75" spans="1:30" x14ac:dyDescent="0.25">
      <c r="A75" s="205"/>
      <c r="B75" s="205"/>
      <c r="C75" s="204"/>
      <c r="D75" s="204"/>
      <c r="E75" s="204"/>
      <c r="F75" s="178"/>
      <c r="G75" s="84" t="s">
        <v>95</v>
      </c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181"/>
      <c r="T75" s="128"/>
      <c r="U75" s="98" t="e">
        <f t="shared" ref="U75:U81" si="32">T75/$S$19</f>
        <v>#DIV/0!</v>
      </c>
      <c r="V75" s="97"/>
      <c r="W75" s="97"/>
      <c r="X75" s="97"/>
      <c r="Y75" s="97"/>
      <c r="Z75" s="97"/>
      <c r="AA75" s="97"/>
      <c r="AB75" s="97"/>
      <c r="AC75" s="100"/>
      <c r="AD75" s="74"/>
    </row>
    <row r="76" spans="1:30" x14ac:dyDescent="0.25">
      <c r="A76" s="205"/>
      <c r="B76" s="205"/>
      <c r="C76" s="204"/>
      <c r="D76" s="204"/>
      <c r="E76" s="204"/>
      <c r="F76" s="178" t="s">
        <v>63</v>
      </c>
      <c r="G76" s="84" t="s">
        <v>94</v>
      </c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181"/>
      <c r="T76" s="128"/>
      <c r="U76" s="98" t="e">
        <f t="shared" si="32"/>
        <v>#DIV/0!</v>
      </c>
      <c r="V76" s="97"/>
      <c r="W76" s="97"/>
      <c r="X76" s="97"/>
      <c r="Y76" s="97"/>
      <c r="Z76" s="97"/>
      <c r="AA76" s="97"/>
      <c r="AB76" s="97"/>
      <c r="AC76" s="100"/>
      <c r="AD76" s="74"/>
    </row>
    <row r="77" spans="1:30" x14ac:dyDescent="0.25">
      <c r="A77" s="205"/>
      <c r="B77" s="205"/>
      <c r="C77" s="204"/>
      <c r="D77" s="204"/>
      <c r="E77" s="204"/>
      <c r="F77" s="178"/>
      <c r="G77" s="84" t="s">
        <v>95</v>
      </c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181"/>
      <c r="T77" s="128"/>
      <c r="U77" s="98" t="e">
        <f t="shared" si="32"/>
        <v>#DIV/0!</v>
      </c>
      <c r="V77" s="97"/>
      <c r="W77" s="97"/>
      <c r="X77" s="97"/>
      <c r="Y77" s="97"/>
      <c r="Z77" s="97"/>
      <c r="AA77" s="97"/>
      <c r="AB77" s="97"/>
      <c r="AC77" s="100"/>
      <c r="AD77" s="74"/>
    </row>
    <row r="78" spans="1:30" x14ac:dyDescent="0.25">
      <c r="A78" s="205"/>
      <c r="B78" s="205"/>
      <c r="C78" s="204"/>
      <c r="D78" s="204"/>
      <c r="E78" s="204"/>
      <c r="F78" s="178" t="s">
        <v>64</v>
      </c>
      <c r="G78" s="84" t="s">
        <v>94</v>
      </c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181"/>
      <c r="T78" s="128"/>
      <c r="U78" s="98" t="e">
        <f t="shared" si="32"/>
        <v>#DIV/0!</v>
      </c>
      <c r="V78" s="97"/>
      <c r="W78" s="97"/>
      <c r="X78" s="97"/>
      <c r="Y78" s="97"/>
      <c r="Z78" s="97"/>
      <c r="AA78" s="97"/>
      <c r="AB78" s="97"/>
      <c r="AC78" s="100"/>
      <c r="AD78" s="74"/>
    </row>
    <row r="79" spans="1:30" x14ac:dyDescent="0.25">
      <c r="A79" s="205"/>
      <c r="B79" s="205"/>
      <c r="C79" s="204"/>
      <c r="D79" s="204"/>
      <c r="E79" s="204"/>
      <c r="F79" s="178"/>
      <c r="G79" s="84" t="s">
        <v>95</v>
      </c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181"/>
      <c r="T79" s="128"/>
      <c r="U79" s="98" t="e">
        <f t="shared" si="32"/>
        <v>#DIV/0!</v>
      </c>
      <c r="V79" s="97"/>
      <c r="W79" s="97"/>
      <c r="X79" s="97"/>
      <c r="Y79" s="97"/>
      <c r="Z79" s="97"/>
      <c r="AA79" s="97"/>
      <c r="AB79" s="97"/>
      <c r="AC79" s="100"/>
      <c r="AD79" s="74"/>
    </row>
    <row r="80" spans="1:30" x14ac:dyDescent="0.25">
      <c r="A80" s="205"/>
      <c r="B80" s="205"/>
      <c r="C80" s="204"/>
      <c r="D80" s="204"/>
      <c r="E80" s="204"/>
      <c r="F80" s="178" t="s">
        <v>65</v>
      </c>
      <c r="G80" s="84" t="s">
        <v>94</v>
      </c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181"/>
      <c r="T80" s="128"/>
      <c r="U80" s="98" t="e">
        <f t="shared" si="32"/>
        <v>#DIV/0!</v>
      </c>
      <c r="V80" s="97"/>
      <c r="W80" s="97"/>
      <c r="X80" s="97"/>
      <c r="Y80" s="97"/>
      <c r="Z80" s="97"/>
      <c r="AA80" s="97"/>
      <c r="AB80" s="97"/>
      <c r="AC80" s="97"/>
      <c r="AD80" s="74"/>
    </row>
    <row r="81" spans="1:30" x14ac:dyDescent="0.25">
      <c r="A81" s="205"/>
      <c r="B81" s="205"/>
      <c r="C81" s="204"/>
      <c r="D81" s="204"/>
      <c r="E81" s="204"/>
      <c r="F81" s="178"/>
      <c r="G81" s="84" t="s">
        <v>95</v>
      </c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181"/>
      <c r="T81" s="128"/>
      <c r="U81" s="98" t="e">
        <f t="shared" si="32"/>
        <v>#DIV/0!</v>
      </c>
      <c r="V81" s="97"/>
      <c r="W81" s="97"/>
      <c r="X81" s="97"/>
      <c r="Y81" s="97"/>
      <c r="Z81" s="97"/>
      <c r="AA81" s="97"/>
      <c r="AB81" s="97"/>
      <c r="AC81" s="100"/>
      <c r="AD81" s="74"/>
    </row>
    <row r="82" spans="1:30" x14ac:dyDescent="0.25">
      <c r="A82" s="205"/>
      <c r="B82" s="205"/>
      <c r="C82" s="204"/>
      <c r="D82" s="204"/>
      <c r="E82" s="204"/>
      <c r="F82" s="202" t="s">
        <v>113</v>
      </c>
      <c r="G82" s="101" t="s">
        <v>94</v>
      </c>
      <c r="H82" s="133">
        <f>H74+H76+H78+H80</f>
        <v>0</v>
      </c>
      <c r="I82" s="133">
        <f t="shared" ref="I82:R83" si="33">I74+I76+I78+I80</f>
        <v>0</v>
      </c>
      <c r="J82" s="133">
        <f t="shared" si="33"/>
        <v>0</v>
      </c>
      <c r="K82" s="133">
        <f t="shared" si="33"/>
        <v>0</v>
      </c>
      <c r="L82" s="133">
        <f t="shared" si="33"/>
        <v>0</v>
      </c>
      <c r="M82" s="133">
        <f t="shared" si="33"/>
        <v>0</v>
      </c>
      <c r="N82" s="133">
        <f t="shared" si="33"/>
        <v>0</v>
      </c>
      <c r="O82" s="133">
        <f t="shared" si="33"/>
        <v>0</v>
      </c>
      <c r="P82" s="133">
        <f t="shared" si="33"/>
        <v>0</v>
      </c>
      <c r="Q82" s="133">
        <f t="shared" si="33"/>
        <v>0</v>
      </c>
      <c r="R82" s="133">
        <f t="shared" si="33"/>
        <v>0</v>
      </c>
      <c r="S82" s="203">
        <f>S74</f>
        <v>0</v>
      </c>
      <c r="T82" s="133" t="e">
        <f>(T74*H74+T76*H76+T78*H78+T80*H80)/H82</f>
        <v>#DIV/0!</v>
      </c>
      <c r="U82" s="102" t="e">
        <f t="shared" ref="U82:U84" si="34">T82/S82</f>
        <v>#DIV/0!</v>
      </c>
      <c r="V82" s="133" t="e">
        <f>(V74*H74+V76*H76+V78*H78+V80*H80)/H82</f>
        <v>#DIV/0!</v>
      </c>
      <c r="W82" s="133">
        <f t="shared" ref="W82:AC83" si="35">W74+W76+W78+W80</f>
        <v>0</v>
      </c>
      <c r="X82" s="133">
        <f t="shared" si="35"/>
        <v>0</v>
      </c>
      <c r="Y82" s="133">
        <f t="shared" si="35"/>
        <v>0</v>
      </c>
      <c r="Z82" s="133">
        <f t="shared" si="35"/>
        <v>0</v>
      </c>
      <c r="AA82" s="133">
        <f t="shared" si="35"/>
        <v>0</v>
      </c>
      <c r="AB82" s="133">
        <f t="shared" si="35"/>
        <v>0</v>
      </c>
      <c r="AC82" s="133">
        <f t="shared" si="35"/>
        <v>0</v>
      </c>
      <c r="AD82" s="74"/>
    </row>
    <row r="83" spans="1:30" x14ac:dyDescent="0.25">
      <c r="A83" s="205"/>
      <c r="B83" s="205"/>
      <c r="C83" s="204"/>
      <c r="D83" s="204"/>
      <c r="E83" s="204"/>
      <c r="F83" s="202"/>
      <c r="G83" s="101" t="s">
        <v>95</v>
      </c>
      <c r="H83" s="133">
        <f>H75+H77+H79+H81</f>
        <v>0</v>
      </c>
      <c r="I83" s="133">
        <f t="shared" si="33"/>
        <v>0</v>
      </c>
      <c r="J83" s="133">
        <f t="shared" si="33"/>
        <v>0</v>
      </c>
      <c r="K83" s="133">
        <f t="shared" si="33"/>
        <v>0</v>
      </c>
      <c r="L83" s="133">
        <f t="shared" si="33"/>
        <v>0</v>
      </c>
      <c r="M83" s="133">
        <f t="shared" si="33"/>
        <v>0</v>
      </c>
      <c r="N83" s="133">
        <f t="shared" si="33"/>
        <v>0</v>
      </c>
      <c r="O83" s="133">
        <f t="shared" si="33"/>
        <v>0</v>
      </c>
      <c r="P83" s="133">
        <f t="shared" si="33"/>
        <v>0</v>
      </c>
      <c r="Q83" s="133">
        <f t="shared" si="33"/>
        <v>0</v>
      </c>
      <c r="R83" s="133">
        <f t="shared" si="33"/>
        <v>0</v>
      </c>
      <c r="S83" s="203"/>
      <c r="T83" s="133" t="e">
        <f>(T75*H75+T77*H77+T79*H79+T81*H81)/H83</f>
        <v>#DIV/0!</v>
      </c>
      <c r="U83" s="102" t="e">
        <f t="shared" si="34"/>
        <v>#DIV/0!</v>
      </c>
      <c r="V83" s="133" t="e">
        <f>(V75*H75+V77*H77+V79*H79+V81*H81)/H83</f>
        <v>#DIV/0!</v>
      </c>
      <c r="W83" s="133">
        <f t="shared" si="35"/>
        <v>0</v>
      </c>
      <c r="X83" s="133">
        <f t="shared" si="35"/>
        <v>0</v>
      </c>
      <c r="Y83" s="133">
        <f t="shared" si="35"/>
        <v>0</v>
      </c>
      <c r="Z83" s="133">
        <f t="shared" si="35"/>
        <v>0</v>
      </c>
      <c r="AA83" s="133">
        <f t="shared" si="35"/>
        <v>0</v>
      </c>
      <c r="AB83" s="133">
        <f t="shared" si="35"/>
        <v>0</v>
      </c>
      <c r="AC83" s="133">
        <f t="shared" si="35"/>
        <v>0</v>
      </c>
      <c r="AD83" s="74"/>
    </row>
    <row r="84" spans="1:30" x14ac:dyDescent="0.25">
      <c r="A84" s="205"/>
      <c r="B84" s="205"/>
      <c r="C84" s="204"/>
      <c r="D84" s="204"/>
      <c r="E84" s="204"/>
      <c r="F84" s="206" t="s">
        <v>113</v>
      </c>
      <c r="G84" s="206"/>
      <c r="H84" s="103">
        <f>H83+H82</f>
        <v>0</v>
      </c>
      <c r="I84" s="103">
        <f t="shared" ref="I84:R84" si="36">I83+I82</f>
        <v>0</v>
      </c>
      <c r="J84" s="103">
        <f t="shared" si="36"/>
        <v>0</v>
      </c>
      <c r="K84" s="103">
        <f t="shared" si="36"/>
        <v>0</v>
      </c>
      <c r="L84" s="103">
        <f t="shared" si="36"/>
        <v>0</v>
      </c>
      <c r="M84" s="103">
        <f t="shared" si="36"/>
        <v>0</v>
      </c>
      <c r="N84" s="103">
        <f t="shared" si="36"/>
        <v>0</v>
      </c>
      <c r="O84" s="103">
        <f t="shared" si="36"/>
        <v>0</v>
      </c>
      <c r="P84" s="103">
        <f t="shared" si="36"/>
        <v>0</v>
      </c>
      <c r="Q84" s="103">
        <f t="shared" si="36"/>
        <v>0</v>
      </c>
      <c r="R84" s="103">
        <f t="shared" si="36"/>
        <v>0</v>
      </c>
      <c r="S84" s="103">
        <f>S74</f>
        <v>0</v>
      </c>
      <c r="T84" s="103" t="e">
        <f>(T82*H82+T83*H83)/H84</f>
        <v>#DIV/0!</v>
      </c>
      <c r="U84" s="104" t="e">
        <f t="shared" si="34"/>
        <v>#DIV/0!</v>
      </c>
      <c r="V84" s="103" t="e">
        <f>(V82*H82+V83*H83)/H84</f>
        <v>#DIV/0!</v>
      </c>
      <c r="W84" s="103">
        <f t="shared" ref="W84:AC84" si="37">W83+W82</f>
        <v>0</v>
      </c>
      <c r="X84" s="103">
        <f t="shared" si="37"/>
        <v>0</v>
      </c>
      <c r="Y84" s="103">
        <f t="shared" si="37"/>
        <v>0</v>
      </c>
      <c r="Z84" s="103">
        <f t="shared" si="37"/>
        <v>0</v>
      </c>
      <c r="AA84" s="103">
        <f t="shared" si="37"/>
        <v>0</v>
      </c>
      <c r="AB84" s="103">
        <f t="shared" si="37"/>
        <v>0</v>
      </c>
      <c r="AC84" s="103">
        <f t="shared" si="37"/>
        <v>0</v>
      </c>
      <c r="AD84" s="74"/>
    </row>
    <row r="86" spans="1:30" x14ac:dyDescent="0.25">
      <c r="A86" s="75" t="s">
        <v>66</v>
      </c>
    </row>
    <row r="87" spans="1:30" x14ac:dyDescent="0.25">
      <c r="A87" s="75" t="s">
        <v>76</v>
      </c>
    </row>
  </sheetData>
  <mergeCells count="133">
    <mergeCell ref="S74:S81"/>
    <mergeCell ref="F76:F77"/>
    <mergeCell ref="F78:F79"/>
    <mergeCell ref="F80:F81"/>
    <mergeCell ref="F82:F83"/>
    <mergeCell ref="S82:S83"/>
    <mergeCell ref="A74:A84"/>
    <mergeCell ref="B74:B84"/>
    <mergeCell ref="C74:C84"/>
    <mergeCell ref="D74:D84"/>
    <mergeCell ref="E74:E84"/>
    <mergeCell ref="F74:F75"/>
    <mergeCell ref="F84:G84"/>
    <mergeCell ref="S63:S70"/>
    <mergeCell ref="F65:F66"/>
    <mergeCell ref="F67:F68"/>
    <mergeCell ref="F69:F70"/>
    <mergeCell ref="F71:F72"/>
    <mergeCell ref="S71:S72"/>
    <mergeCell ref="A63:A73"/>
    <mergeCell ref="B63:B73"/>
    <mergeCell ref="C63:C73"/>
    <mergeCell ref="D63:D73"/>
    <mergeCell ref="E63:E73"/>
    <mergeCell ref="F63:F64"/>
    <mergeCell ref="F73:G73"/>
    <mergeCell ref="S52:S59"/>
    <mergeCell ref="F54:F55"/>
    <mergeCell ref="F56:F57"/>
    <mergeCell ref="F58:F59"/>
    <mergeCell ref="F60:F61"/>
    <mergeCell ref="S60:S61"/>
    <mergeCell ref="A52:A62"/>
    <mergeCell ref="B52:B62"/>
    <mergeCell ref="C52:C62"/>
    <mergeCell ref="D52:D62"/>
    <mergeCell ref="E52:E62"/>
    <mergeCell ref="F52:F53"/>
    <mergeCell ref="F62:G62"/>
    <mergeCell ref="S41:S48"/>
    <mergeCell ref="F43:F44"/>
    <mergeCell ref="F45:F46"/>
    <mergeCell ref="F47:F48"/>
    <mergeCell ref="F49:F50"/>
    <mergeCell ref="S49:S50"/>
    <mergeCell ref="A41:A51"/>
    <mergeCell ref="B41:B51"/>
    <mergeCell ref="C41:C51"/>
    <mergeCell ref="D41:D51"/>
    <mergeCell ref="E41:E51"/>
    <mergeCell ref="F41:F42"/>
    <mergeCell ref="F51:G51"/>
    <mergeCell ref="S30:S37"/>
    <mergeCell ref="F32:F33"/>
    <mergeCell ref="F34:F35"/>
    <mergeCell ref="F36:F37"/>
    <mergeCell ref="F38:F39"/>
    <mergeCell ref="S38:S39"/>
    <mergeCell ref="A30:A40"/>
    <mergeCell ref="B30:B40"/>
    <mergeCell ref="C30:C40"/>
    <mergeCell ref="D30:D40"/>
    <mergeCell ref="E30:E40"/>
    <mergeCell ref="F30:F31"/>
    <mergeCell ref="F40:G40"/>
    <mergeCell ref="F27:F28"/>
    <mergeCell ref="S27:S28"/>
    <mergeCell ref="F18:G18"/>
    <mergeCell ref="A19:A29"/>
    <mergeCell ref="B19:B29"/>
    <mergeCell ref="C19:C29"/>
    <mergeCell ref="D19:D29"/>
    <mergeCell ref="E19:E29"/>
    <mergeCell ref="F19:F20"/>
    <mergeCell ref="F29:G29"/>
    <mergeCell ref="F16:F17"/>
    <mergeCell ref="S16:S17"/>
    <mergeCell ref="AA6:AA7"/>
    <mergeCell ref="AB6:AB7"/>
    <mergeCell ref="AC6:AC7"/>
    <mergeCell ref="N6:N7"/>
    <mergeCell ref="S19:S26"/>
    <mergeCell ref="F21:F22"/>
    <mergeCell ref="F23:F24"/>
    <mergeCell ref="F25:F26"/>
    <mergeCell ref="T6:T7"/>
    <mergeCell ref="I6:I7"/>
    <mergeCell ref="J6:J7"/>
    <mergeCell ref="K6:K7"/>
    <mergeCell ref="L6:L7"/>
    <mergeCell ref="M6:M7"/>
    <mergeCell ref="S8:S15"/>
    <mergeCell ref="F10:F11"/>
    <mergeCell ref="F12:F13"/>
    <mergeCell ref="F14:F15"/>
    <mergeCell ref="A6:A7"/>
    <mergeCell ref="B6:B7"/>
    <mergeCell ref="C6:C7"/>
    <mergeCell ref="D6:D7"/>
    <mergeCell ref="E6:E7"/>
    <mergeCell ref="F6:H7"/>
    <mergeCell ref="AD6:AD7"/>
    <mergeCell ref="A8:A18"/>
    <mergeCell ref="B8:B18"/>
    <mergeCell ref="C8:C18"/>
    <mergeCell ref="D8:D18"/>
    <mergeCell ref="E8:E18"/>
    <mergeCell ref="F8:F9"/>
    <mergeCell ref="U6:U7"/>
    <mergeCell ref="V6:V7"/>
    <mergeCell ref="W6:W7"/>
    <mergeCell ref="X6:X7"/>
    <mergeCell ref="Y6:Y7"/>
    <mergeCell ref="Z6:Z7"/>
    <mergeCell ref="O6:O7"/>
    <mergeCell ref="P6:P7"/>
    <mergeCell ref="Q6:Q7"/>
    <mergeCell ref="R6:R7"/>
    <mergeCell ref="S6:S7"/>
    <mergeCell ref="A1:AC1"/>
    <mergeCell ref="A4:H4"/>
    <mergeCell ref="I4:N4"/>
    <mergeCell ref="O4:U4"/>
    <mergeCell ref="V4:AC4"/>
    <mergeCell ref="C5:E5"/>
    <mergeCell ref="F5:H5"/>
    <mergeCell ref="I5:K5"/>
    <mergeCell ref="L5:N5"/>
    <mergeCell ref="O5:P5"/>
    <mergeCell ref="Q5:R5"/>
    <mergeCell ref="S5:U5"/>
    <mergeCell ref="W5:Y5"/>
    <mergeCell ref="Z5:AC5"/>
  </mergeCells>
  <conditionalFormatting sqref="S16:S29 T16:T19 T21:T29 U16:AC29">
    <cfRule type="containsErrors" dxfId="22" priority="38">
      <formula>ISERROR(S16)</formula>
    </cfRule>
  </conditionalFormatting>
  <conditionalFormatting sqref="S30:V40">
    <cfRule type="containsErrors" dxfId="21" priority="37">
      <formula>ISERROR(S30)</formula>
    </cfRule>
  </conditionalFormatting>
  <conditionalFormatting sqref="S63:S70 S41:S48 S52:S59 S74:S81 T41:AC84">
    <cfRule type="containsErrors" dxfId="20" priority="36">
      <formula>ISERROR(S41)</formula>
    </cfRule>
  </conditionalFormatting>
  <conditionalFormatting sqref="S41:S48">
    <cfRule type="containsErrors" dxfId="19" priority="35">
      <formula>ISERROR(S41)</formula>
    </cfRule>
  </conditionalFormatting>
  <conditionalFormatting sqref="S52:S59">
    <cfRule type="containsErrors" dxfId="18" priority="34">
      <formula>ISERROR(S52)</formula>
    </cfRule>
  </conditionalFormatting>
  <conditionalFormatting sqref="S63:S70">
    <cfRule type="containsErrors" dxfId="17" priority="33">
      <formula>ISERROR(S63)</formula>
    </cfRule>
  </conditionalFormatting>
  <conditionalFormatting sqref="U41:U48">
    <cfRule type="containsErrors" dxfId="16" priority="32">
      <formula>ISERROR(U41)</formula>
    </cfRule>
  </conditionalFormatting>
  <conditionalFormatting sqref="S74:S81">
    <cfRule type="containsErrors" dxfId="15" priority="31">
      <formula>ISERROR(S74)</formula>
    </cfRule>
  </conditionalFormatting>
  <conditionalFormatting sqref="U8:U15">
    <cfRule type="containsErrors" dxfId="14" priority="30">
      <formula>ISERROR(U8)</formula>
    </cfRule>
  </conditionalFormatting>
  <conditionalFormatting sqref="U19:U26">
    <cfRule type="containsErrors" dxfId="13" priority="29">
      <formula>ISERROR(U19)</formula>
    </cfRule>
  </conditionalFormatting>
  <conditionalFormatting sqref="U30:U37">
    <cfRule type="containsErrors" dxfId="12" priority="28">
      <formula>ISERROR(U30)</formula>
    </cfRule>
  </conditionalFormatting>
  <conditionalFormatting sqref="U41:U48">
    <cfRule type="containsErrors" dxfId="11" priority="27">
      <formula>ISERROR(U41)</formula>
    </cfRule>
  </conditionalFormatting>
  <conditionalFormatting sqref="U52:U59">
    <cfRule type="containsErrors" dxfId="10" priority="26">
      <formula>ISERROR(U52)</formula>
    </cfRule>
  </conditionalFormatting>
  <conditionalFormatting sqref="U63:U70">
    <cfRule type="containsErrors" dxfId="9" priority="25">
      <formula>ISERROR(U63)</formula>
    </cfRule>
  </conditionalFormatting>
  <conditionalFormatting sqref="U74:U81">
    <cfRule type="containsErrors" dxfId="8" priority="24">
      <formula>ISERROR(U74)</formula>
    </cfRule>
  </conditionalFormatting>
  <conditionalFormatting sqref="T16">
    <cfRule type="containsErrors" dxfId="7" priority="5">
      <formula>ISERROR(T16)</formula>
    </cfRule>
  </conditionalFormatting>
  <conditionalFormatting sqref="U19:U26">
    <cfRule type="containsErrors" dxfId="6" priority="4">
      <formula>ISERROR(U19)</formula>
    </cfRule>
  </conditionalFormatting>
  <conditionalFormatting sqref="H8:AC15">
    <cfRule type="cellIs" dxfId="5" priority="3" operator="equal">
      <formula>0</formula>
    </cfRule>
  </conditionalFormatting>
  <conditionalFormatting sqref="H16:AC17">
    <cfRule type="cellIs" dxfId="4" priority="2" operator="equal">
      <formula>0</formula>
    </cfRule>
  </conditionalFormatting>
  <conditionalFormatting sqref="H18:AC18">
    <cfRule type="cellIs" dxfId="3" priority="1" operator="equal">
      <formula>0</formula>
    </cfRule>
  </conditionalFormatting>
  <printOptions horizontalCentered="1"/>
  <pageMargins left="0.19685039370078741" right="0.19685039370078741" top="0.19685039370078741" bottom="0.19685039370078741" header="0.11811023622047245" footer="0.11811023622047245"/>
  <pageSetup paperSize="9" scale="60" fitToWidth="0" fitToHeight="0" orientation="landscape" r:id="rId1"/>
  <colBreaks count="1" manualBreakCount="1">
    <brk id="2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showGridLines="0" tabSelected="1" view="pageBreakPreview" zoomScale="90" zoomScaleNormal="100" zoomScaleSheetLayoutView="90" workbookViewId="0">
      <pane ySplit="7" topLeftCell="A8" activePane="bottomLeft" state="frozen"/>
      <selection activeCell="D39" sqref="D39:D40"/>
      <selection pane="bottomLeft" activeCell="C6" sqref="C6"/>
    </sheetView>
  </sheetViews>
  <sheetFormatPr defaultColWidth="9" defaultRowHeight="15" x14ac:dyDescent="0.25"/>
  <cols>
    <col min="1" max="1" width="20.375" style="62" customWidth="1"/>
    <col min="2" max="2" width="18.125" style="62" customWidth="1"/>
    <col min="3" max="3" width="24.25" style="62" customWidth="1"/>
    <col min="4" max="4" width="10.625" style="62" customWidth="1"/>
    <col min="5" max="5" width="24.25" style="62" customWidth="1"/>
    <col min="6" max="6" width="10.625" style="62" customWidth="1"/>
    <col min="7" max="7" width="22.5" style="62" customWidth="1"/>
    <col min="8" max="8" width="18.125" style="62" customWidth="1"/>
    <col min="9" max="9" width="24.25" style="62" customWidth="1"/>
    <col min="10" max="10" width="10.625" style="62" customWidth="1"/>
    <col min="11" max="11" width="24.25" style="62" customWidth="1"/>
    <col min="12" max="12" width="10.625" style="62" customWidth="1"/>
    <col min="13" max="16384" width="9" style="62"/>
  </cols>
  <sheetData>
    <row r="1" spans="1:34" s="57" customFormat="1" ht="57" customHeight="1" x14ac:dyDescent="0.25">
      <c r="A1" s="207" t="s">
        <v>112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59"/>
    </row>
    <row r="2" spans="1:34" s="57" customFormat="1" ht="15.75" x14ac:dyDescent="0.25">
      <c r="A2" s="58" t="s">
        <v>56</v>
      </c>
      <c r="B2" s="58"/>
      <c r="F2" s="60"/>
      <c r="G2" s="60"/>
      <c r="H2" s="60"/>
      <c r="I2" s="60"/>
    </row>
    <row r="3" spans="1:34" ht="18.75" x14ac:dyDescent="0.3">
      <c r="A3" s="214"/>
      <c r="B3" s="214"/>
      <c r="C3" s="214"/>
      <c r="D3" s="214"/>
      <c r="E3" s="214"/>
      <c r="F3" s="67"/>
      <c r="G3" s="214"/>
      <c r="H3" s="214"/>
      <c r="I3" s="214"/>
      <c r="J3" s="214"/>
      <c r="K3" s="214"/>
      <c r="L3" s="67"/>
    </row>
    <row r="4" spans="1:34" ht="22.5" customHeight="1" x14ac:dyDescent="0.25">
      <c r="A4" s="215" t="s">
        <v>84</v>
      </c>
      <c r="B4" s="215" t="s">
        <v>85</v>
      </c>
      <c r="C4" s="216" t="s">
        <v>86</v>
      </c>
      <c r="D4" s="218"/>
      <c r="E4" s="218"/>
      <c r="F4" s="217"/>
      <c r="G4" s="215" t="s">
        <v>84</v>
      </c>
      <c r="H4" s="215" t="s">
        <v>85</v>
      </c>
      <c r="I4" s="216" t="s">
        <v>86</v>
      </c>
      <c r="J4" s="218"/>
      <c r="K4" s="218"/>
      <c r="L4" s="217"/>
    </row>
    <row r="5" spans="1:34" ht="23.25" customHeight="1" x14ac:dyDescent="0.25">
      <c r="A5" s="215"/>
      <c r="B5" s="215"/>
      <c r="C5" s="216" t="s">
        <v>87</v>
      </c>
      <c r="D5" s="217"/>
      <c r="E5" s="216" t="s">
        <v>88</v>
      </c>
      <c r="F5" s="217"/>
      <c r="G5" s="215"/>
      <c r="H5" s="215"/>
      <c r="I5" s="216" t="s">
        <v>87</v>
      </c>
      <c r="J5" s="217"/>
      <c r="K5" s="216" t="s">
        <v>88</v>
      </c>
      <c r="L5" s="217"/>
    </row>
    <row r="6" spans="1:34" ht="63" customHeight="1" x14ac:dyDescent="0.25">
      <c r="A6" s="215"/>
      <c r="B6" s="215"/>
      <c r="C6" s="63" t="s">
        <v>89</v>
      </c>
      <c r="D6" s="63" t="s">
        <v>93</v>
      </c>
      <c r="E6" s="63" t="s">
        <v>90</v>
      </c>
      <c r="F6" s="63" t="s">
        <v>93</v>
      </c>
      <c r="G6" s="215"/>
      <c r="H6" s="215"/>
      <c r="I6" s="63" t="s">
        <v>89</v>
      </c>
      <c r="J6" s="63" t="s">
        <v>93</v>
      </c>
      <c r="K6" s="63" t="s">
        <v>90</v>
      </c>
      <c r="L6" s="63" t="s">
        <v>93</v>
      </c>
    </row>
    <row r="7" spans="1:34" x14ac:dyDescent="0.25">
      <c r="A7" s="63">
        <v>1</v>
      </c>
      <c r="B7" s="63">
        <v>2</v>
      </c>
      <c r="C7" s="63">
        <v>3</v>
      </c>
      <c r="D7" s="63"/>
      <c r="E7" s="63">
        <v>4</v>
      </c>
      <c r="F7" s="63"/>
      <c r="G7" s="63">
        <v>1</v>
      </c>
      <c r="H7" s="63">
        <v>2</v>
      </c>
      <c r="I7" s="63">
        <v>3</v>
      </c>
      <c r="J7" s="63"/>
      <c r="K7" s="63">
        <v>4</v>
      </c>
      <c r="L7" s="63"/>
    </row>
    <row r="8" spans="1:34" s="64" customFormat="1" ht="18.75" x14ac:dyDescent="0.3">
      <c r="A8" s="211" t="s">
        <v>110</v>
      </c>
      <c r="B8" s="212"/>
      <c r="C8" s="212"/>
      <c r="D8" s="212"/>
      <c r="E8" s="212"/>
      <c r="F8" s="213"/>
      <c r="G8" s="211" t="s">
        <v>111</v>
      </c>
      <c r="H8" s="212"/>
      <c r="I8" s="212"/>
      <c r="J8" s="212"/>
      <c r="K8" s="212"/>
      <c r="L8" s="213"/>
    </row>
    <row r="9" spans="1:34" s="68" customFormat="1" x14ac:dyDescent="0.25">
      <c r="A9" s="210" t="s">
        <v>91</v>
      </c>
      <c r="B9" s="210"/>
      <c r="C9" s="63"/>
      <c r="D9" s="63"/>
      <c r="E9" s="63"/>
      <c r="F9" s="63"/>
      <c r="G9" s="210" t="s">
        <v>91</v>
      </c>
      <c r="H9" s="210"/>
      <c r="I9" s="63"/>
      <c r="J9" s="63"/>
      <c r="K9" s="63"/>
      <c r="L9" s="63"/>
    </row>
    <row r="10" spans="1:34" x14ac:dyDescent="0.25">
      <c r="A10" s="208"/>
      <c r="B10" s="209"/>
      <c r="C10" s="65"/>
      <c r="D10" s="65"/>
      <c r="E10" s="65"/>
      <c r="F10" s="65"/>
      <c r="G10" s="208"/>
      <c r="H10" s="209"/>
      <c r="I10" s="65"/>
      <c r="J10" s="65"/>
      <c r="K10" s="65"/>
      <c r="L10" s="65"/>
    </row>
    <row r="11" spans="1:34" x14ac:dyDescent="0.25">
      <c r="A11" s="208"/>
      <c r="B11" s="209"/>
      <c r="C11" s="66"/>
      <c r="D11" s="66"/>
      <c r="E11" s="66"/>
      <c r="F11" s="66"/>
      <c r="G11" s="208"/>
      <c r="H11" s="209"/>
      <c r="I11" s="66"/>
      <c r="J11" s="66"/>
      <c r="K11" s="66"/>
      <c r="L11" s="66"/>
    </row>
    <row r="12" spans="1:34" x14ac:dyDescent="0.25">
      <c r="A12" s="208"/>
      <c r="B12" s="209"/>
      <c r="C12" s="66"/>
      <c r="D12" s="66"/>
      <c r="E12" s="66"/>
      <c r="F12" s="66"/>
      <c r="G12" s="208"/>
      <c r="H12" s="209"/>
      <c r="I12" s="66"/>
      <c r="J12" s="66"/>
      <c r="K12" s="66"/>
      <c r="L12" s="66"/>
    </row>
    <row r="13" spans="1:34" s="68" customFormat="1" x14ac:dyDescent="0.25">
      <c r="A13" s="210" t="s">
        <v>91</v>
      </c>
      <c r="B13" s="210"/>
      <c r="C13" s="63"/>
      <c r="D13" s="63"/>
      <c r="E13" s="63"/>
      <c r="F13" s="63"/>
      <c r="G13" s="210" t="s">
        <v>91</v>
      </c>
      <c r="H13" s="210"/>
      <c r="I13" s="63"/>
      <c r="J13" s="63"/>
      <c r="K13" s="63"/>
      <c r="L13" s="63"/>
    </row>
    <row r="14" spans="1:34" x14ac:dyDescent="0.25">
      <c r="A14" s="209"/>
      <c r="B14" s="209"/>
      <c r="C14" s="65"/>
      <c r="D14" s="65"/>
      <c r="E14" s="65"/>
      <c r="F14" s="65"/>
      <c r="G14" s="209"/>
      <c r="H14" s="209"/>
      <c r="I14" s="65"/>
      <c r="J14" s="65"/>
      <c r="K14" s="65"/>
      <c r="L14" s="65"/>
    </row>
    <row r="15" spans="1:34" x14ac:dyDescent="0.25">
      <c r="A15" s="209"/>
      <c r="B15" s="209"/>
      <c r="C15" s="66"/>
      <c r="D15" s="66"/>
      <c r="E15" s="66"/>
      <c r="F15" s="66"/>
      <c r="G15" s="209"/>
      <c r="H15" s="209"/>
      <c r="I15" s="66"/>
      <c r="J15" s="66"/>
      <c r="K15" s="66"/>
      <c r="L15" s="66"/>
    </row>
    <row r="16" spans="1:34" x14ac:dyDescent="0.25">
      <c r="A16" s="209"/>
      <c r="B16" s="209"/>
      <c r="C16" s="66"/>
      <c r="D16" s="66"/>
      <c r="E16" s="66"/>
      <c r="F16" s="66"/>
      <c r="G16" s="209"/>
      <c r="H16" s="209"/>
      <c r="I16" s="66"/>
      <c r="J16" s="66"/>
      <c r="K16" s="66"/>
      <c r="L16" s="66"/>
    </row>
  </sheetData>
  <autoFilter ref="A7:E12"/>
  <mergeCells count="27">
    <mergeCell ref="K5:L5"/>
    <mergeCell ref="G9:H9"/>
    <mergeCell ref="G10:G12"/>
    <mergeCell ref="H10:H12"/>
    <mergeCell ref="G8:L8"/>
    <mergeCell ref="A13:B13"/>
    <mergeCell ref="A14:A16"/>
    <mergeCell ref="B14:B16"/>
    <mergeCell ref="G13:H13"/>
    <mergeCell ref="G14:G16"/>
    <mergeCell ref="H14:H16"/>
    <mergeCell ref="A1:L1"/>
    <mergeCell ref="A10:A12"/>
    <mergeCell ref="B10:B12"/>
    <mergeCell ref="A9:B9"/>
    <mergeCell ref="A8:F8"/>
    <mergeCell ref="A3:E3"/>
    <mergeCell ref="A4:A6"/>
    <mergeCell ref="B4:B6"/>
    <mergeCell ref="C5:D5"/>
    <mergeCell ref="C4:F4"/>
    <mergeCell ref="E5:F5"/>
    <mergeCell ref="G3:K3"/>
    <mergeCell ref="G4:G6"/>
    <mergeCell ref="H4:H6"/>
    <mergeCell ref="I4:L4"/>
    <mergeCell ref="I5:J5"/>
  </mergeCells>
  <conditionalFormatting sqref="C10:L12 C14:L16">
    <cfRule type="containsText" dxfId="2" priority="4" operator="containsText" text="участк">
      <formula>NOT(ISERROR(SEARCH("участк",C10)))</formula>
    </cfRule>
  </conditionalFormatting>
  <pageMargins left="0.39370078740157483" right="0.39370078740157483" top="0.59055118110236227" bottom="0.3937007874015748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showGridLines="0" view="pageBreakPreview" zoomScale="85" zoomScaleNormal="100" zoomScaleSheetLayoutView="85" workbookViewId="0">
      <pane ySplit="7" topLeftCell="A8" activePane="bottomLeft" state="frozen"/>
      <selection activeCell="D39" sqref="D39:D40"/>
      <selection pane="bottomLeft" activeCell="L31" sqref="L30:L31"/>
    </sheetView>
  </sheetViews>
  <sheetFormatPr defaultColWidth="9" defaultRowHeight="15" x14ac:dyDescent="0.25"/>
  <cols>
    <col min="1" max="1" width="27.625" style="105" customWidth="1"/>
    <col min="2" max="2" width="27.75" style="105" customWidth="1"/>
    <col min="3" max="3" width="28.75" style="105" customWidth="1"/>
    <col min="4" max="4" width="55.25" style="105" customWidth="1"/>
    <col min="5" max="5" width="10.625" style="105" customWidth="1"/>
    <col min="6" max="16384" width="9" style="105"/>
  </cols>
  <sheetData>
    <row r="1" spans="1:27" s="57" customFormat="1" ht="48" customHeight="1" x14ac:dyDescent="0.25">
      <c r="A1" s="207" t="s">
        <v>126</v>
      </c>
      <c r="B1" s="207"/>
      <c r="C1" s="207"/>
      <c r="D1" s="207"/>
      <c r="E1" s="207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59"/>
    </row>
    <row r="2" spans="1:27" s="57" customFormat="1" ht="15.75" x14ac:dyDescent="0.25">
      <c r="A2" s="58" t="s">
        <v>56</v>
      </c>
      <c r="B2" s="58"/>
      <c r="C2" s="58"/>
      <c r="E2" s="60"/>
    </row>
    <row r="3" spans="1:27" ht="18.75" x14ac:dyDescent="0.3">
      <c r="B3" s="219"/>
      <c r="C3" s="219"/>
      <c r="D3" s="219"/>
      <c r="E3" s="106"/>
    </row>
    <row r="4" spans="1:27" s="118" customFormat="1" ht="46.9" customHeight="1" x14ac:dyDescent="0.25">
      <c r="A4" s="117" t="s">
        <v>84</v>
      </c>
      <c r="B4" s="117" t="s">
        <v>127</v>
      </c>
      <c r="C4" s="117" t="s">
        <v>128</v>
      </c>
      <c r="D4" s="117" t="s">
        <v>129</v>
      </c>
      <c r="E4" s="117" t="s">
        <v>130</v>
      </c>
    </row>
    <row r="5" spans="1:27" x14ac:dyDescent="0.25">
      <c r="A5" s="107">
        <v>1</v>
      </c>
      <c r="B5" s="107">
        <v>2</v>
      </c>
      <c r="C5" s="107">
        <v>3</v>
      </c>
      <c r="D5" s="107">
        <v>4</v>
      </c>
      <c r="E5" s="107">
        <v>5</v>
      </c>
    </row>
    <row r="6" spans="1:27" ht="17.45" customHeight="1" x14ac:dyDescent="0.25">
      <c r="A6" s="220" t="s">
        <v>131</v>
      </c>
      <c r="B6" s="220"/>
      <c r="C6" s="220"/>
      <c r="D6" s="220"/>
      <c r="E6" s="220"/>
      <c r="F6" s="119"/>
    </row>
    <row r="7" spans="1:27" x14ac:dyDescent="0.25">
      <c r="A7" s="108"/>
      <c r="B7" s="108"/>
      <c r="C7" s="108"/>
      <c r="D7" s="109"/>
      <c r="E7" s="110"/>
    </row>
    <row r="8" spans="1:27" x14ac:dyDescent="0.25">
      <c r="A8" s="111"/>
      <c r="B8" s="112"/>
      <c r="C8" s="112"/>
      <c r="D8" s="113"/>
      <c r="E8" s="114"/>
    </row>
    <row r="9" spans="1:27" x14ac:dyDescent="0.25">
      <c r="A9" s="111"/>
      <c r="B9" s="112"/>
      <c r="C9" s="112"/>
      <c r="D9" s="113"/>
      <c r="E9" s="114"/>
    </row>
    <row r="10" spans="1:27" x14ac:dyDescent="0.25">
      <c r="A10" s="111"/>
      <c r="B10" s="112"/>
      <c r="C10" s="112"/>
      <c r="D10" s="115"/>
      <c r="E10" s="114"/>
    </row>
    <row r="11" spans="1:27" x14ac:dyDescent="0.25">
      <c r="A11" s="111"/>
      <c r="B11" s="112"/>
      <c r="C11" s="112"/>
      <c r="D11" s="113"/>
      <c r="E11" s="114"/>
    </row>
    <row r="12" spans="1:27" x14ac:dyDescent="0.25">
      <c r="A12" s="111"/>
      <c r="B12" s="112"/>
      <c r="C12" s="112"/>
      <c r="D12" s="113"/>
      <c r="E12" s="114"/>
    </row>
    <row r="13" spans="1:27" x14ac:dyDescent="0.25">
      <c r="A13" s="111"/>
      <c r="B13" s="111"/>
      <c r="C13" s="111"/>
      <c r="D13" s="111"/>
      <c r="E13" s="116"/>
    </row>
    <row r="14" spans="1:27" x14ac:dyDescent="0.25">
      <c r="A14" s="111"/>
      <c r="B14" s="111"/>
      <c r="C14" s="111"/>
      <c r="D14" s="111"/>
      <c r="E14" s="116"/>
    </row>
    <row r="15" spans="1:27" x14ac:dyDescent="0.25">
      <c r="A15" s="111"/>
      <c r="B15" s="111"/>
      <c r="C15" s="111"/>
      <c r="D15" s="111"/>
      <c r="E15" s="116"/>
    </row>
    <row r="16" spans="1:27" x14ac:dyDescent="0.25">
      <c r="A16" s="111"/>
      <c r="B16" s="111"/>
      <c r="C16" s="111"/>
      <c r="D16" s="111"/>
      <c r="E16" s="116"/>
    </row>
    <row r="17" spans="1:5" x14ac:dyDescent="0.25">
      <c r="A17" s="111"/>
      <c r="B17" s="111"/>
      <c r="C17" s="111"/>
      <c r="D17" s="111"/>
      <c r="E17" s="116"/>
    </row>
  </sheetData>
  <autoFilter ref="A7:D12"/>
  <mergeCells count="3">
    <mergeCell ref="A1:E1"/>
    <mergeCell ref="B3:D3"/>
    <mergeCell ref="A6:E6"/>
  </mergeCells>
  <conditionalFormatting sqref="C10:H12 C14:H16">
    <cfRule type="containsText" dxfId="1" priority="2" operator="containsText" text="участк">
      <formula>NOT(ISERROR(SEARCH("участк",C10)))</formula>
    </cfRule>
  </conditionalFormatting>
  <conditionalFormatting sqref="D7:E12">
    <cfRule type="containsText" dxfId="0" priority="1" operator="containsText" text="участк">
      <formula>NOT(ISERROR(SEARCH("участк",D7)))</formula>
    </cfRule>
  </conditionalFormatting>
  <pageMargins left="0.39370078740157483" right="0.39370078740157483" top="0.59055118110236227" bottom="0.3937007874015748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Опросный лист для работников</vt:lpstr>
      <vt:lpstr>Свод анкет для заполнения (П№4)</vt:lpstr>
      <vt:lpstr>Форма 1 формируется автоматичес</vt:lpstr>
      <vt:lpstr>Форма 2 (приложение № 5)</vt:lpstr>
      <vt:lpstr>Форма 3 (приложение №6)</vt:lpstr>
      <vt:lpstr>'Форма 1 формируется автоматичес'!Заголовки_для_печати</vt:lpstr>
      <vt:lpstr>'Опросный лист для работников'!Область_печати</vt:lpstr>
      <vt:lpstr>'Форма 1 формируется автоматичес'!Область_печати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Сарин Владимир Анатольевич</dc:creator>
  <cp:lastModifiedBy>Зелинская Людмила Анатольевна</cp:lastModifiedBy>
  <cp:lastPrinted>2019-04-08T08:20:51Z</cp:lastPrinted>
  <dcterms:created xsi:type="dcterms:W3CDTF">2019-01-16T06:39:59Z</dcterms:created>
  <dcterms:modified xsi:type="dcterms:W3CDTF">2019-04-10T13:08:27Z</dcterms:modified>
</cp:coreProperties>
</file>